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LOBA\Desktop\"/>
    </mc:Choice>
  </mc:AlternateContent>
  <xr:revisionPtr revIDLastSave="0" documentId="8_{32B3EF33-1385-4CF7-9471-435CD5C66B2A}" xr6:coauthVersionLast="44" xr6:coauthVersionMax="44" xr10:uidLastSave="{00000000-0000-0000-0000-000000000000}"/>
  <bookViews>
    <workbookView xWindow="-110" yWindow="-110" windowWidth="19420" windowHeight="10420" firstSheet="3" activeTab="9" xr2:uid="{542B8B76-1A8C-4500-A31E-0ECFB7F87FCA}"/>
  </bookViews>
  <sheets>
    <sheet name="Bresciani S1" sheetId="1" r:id="rId1"/>
    <sheet name="Bryce S1" sheetId="2" r:id="rId2"/>
    <sheet name="Findura S1" sheetId="3" r:id="rId3"/>
    <sheet name="Flegel S1" sheetId="4" r:id="rId4"/>
    <sheet name="Hawkins S1" sheetId="5" r:id="rId5"/>
    <sheet name="Mancinelli S1" sheetId="6" r:id="rId6"/>
    <sheet name="Murray S1" sheetId="7" r:id="rId7"/>
    <sheet name="O'Donnell S1" sheetId="8" r:id="rId8"/>
    <sheet name="Stevens S1" sheetId="9" r:id="rId9"/>
    <sheet name="Young S1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0" l="1"/>
  <c r="G33" i="10"/>
  <c r="F33" i="10"/>
  <c r="I32" i="10"/>
  <c r="I31" i="10"/>
  <c r="I33" i="10" s="1"/>
  <c r="I30" i="10"/>
  <c r="G18" i="10"/>
  <c r="I17" i="10"/>
  <c r="H16" i="10"/>
  <c r="I16" i="10" s="1"/>
  <c r="G16" i="10"/>
  <c r="F16" i="10"/>
  <c r="H15" i="10"/>
  <c r="H18" i="10" s="1"/>
  <c r="G15" i="10"/>
  <c r="F15" i="10"/>
  <c r="I15" i="10" s="1"/>
  <c r="I18" i="10" s="1"/>
  <c r="I12" i="10"/>
  <c r="F20" i="10" l="1"/>
  <c r="G20" i="10" s="1"/>
  <c r="H20" i="10" s="1"/>
  <c r="I20" i="10"/>
  <c r="F18" i="10"/>
  <c r="I43" i="9" l="1"/>
  <c r="I44" i="9" s="1"/>
  <c r="I42" i="9"/>
  <c r="I41" i="9"/>
  <c r="I29" i="9"/>
  <c r="I24" i="9"/>
  <c r="I25" i="9" s="1"/>
  <c r="A24" i="9"/>
  <c r="I23" i="9"/>
  <c r="A23" i="9"/>
  <c r="I22" i="9"/>
  <c r="A22" i="9"/>
  <c r="I18" i="9"/>
  <c r="A18" i="9"/>
  <c r="I17" i="9"/>
  <c r="A17" i="9"/>
  <c r="I16" i="9"/>
  <c r="A16" i="9"/>
  <c r="I15" i="9"/>
  <c r="A15" i="9"/>
  <c r="I14" i="9"/>
  <c r="A14" i="9"/>
  <c r="I13" i="9"/>
  <c r="I19" i="9" s="1"/>
  <c r="I31" i="9" s="1"/>
  <c r="I33" i="9" s="1"/>
  <c r="A13" i="9"/>
  <c r="I39" i="8" l="1"/>
  <c r="I38" i="8"/>
  <c r="I37" i="8"/>
  <c r="I40" i="8" s="1"/>
  <c r="I25" i="8"/>
  <c r="I21" i="8"/>
  <c r="A21" i="8"/>
  <c r="I20" i="8"/>
  <c r="A20" i="8"/>
  <c r="I19" i="8"/>
  <c r="I22" i="8" s="1"/>
  <c r="A19" i="8"/>
  <c r="I18" i="8"/>
  <c r="A18" i="8"/>
  <c r="I14" i="8"/>
  <c r="A14" i="8"/>
  <c r="I13" i="8"/>
  <c r="I15" i="8" s="1"/>
  <c r="A13" i="8"/>
  <c r="I27" i="8" l="1"/>
  <c r="I29" i="8" s="1"/>
  <c r="I52" i="7" l="1"/>
  <c r="I51" i="7"/>
  <c r="I50" i="7"/>
  <c r="I53" i="7" s="1"/>
  <c r="I38" i="7"/>
  <c r="I37" i="7"/>
  <c r="I34" i="7"/>
  <c r="A34" i="7"/>
  <c r="I33" i="7"/>
  <c r="A33" i="7"/>
  <c r="I32" i="7"/>
  <c r="A32" i="7"/>
  <c r="I31" i="7"/>
  <c r="A31" i="7"/>
  <c r="I30" i="7"/>
  <c r="A30" i="7"/>
  <c r="I29" i="7"/>
  <c r="I35" i="7" s="1"/>
  <c r="A29" i="7"/>
  <c r="I28" i="7"/>
  <c r="I25" i="7"/>
  <c r="A25" i="7"/>
  <c r="I24" i="7"/>
  <c r="A24" i="7"/>
  <c r="I23" i="7"/>
  <c r="A23" i="7"/>
  <c r="I22" i="7"/>
  <c r="A22" i="7"/>
  <c r="I21" i="7"/>
  <c r="A21" i="7"/>
  <c r="I20" i="7"/>
  <c r="A20" i="7"/>
  <c r="I19" i="7"/>
  <c r="A19" i="7"/>
  <c r="I18" i="7"/>
  <c r="A18" i="7"/>
  <c r="I17" i="7"/>
  <c r="A17" i="7"/>
  <c r="I16" i="7"/>
  <c r="A16" i="7"/>
  <c r="I15" i="7"/>
  <c r="A15" i="7"/>
  <c r="I14" i="7"/>
  <c r="A14" i="7"/>
  <c r="I13" i="7"/>
  <c r="I26" i="7" s="1"/>
  <c r="I40" i="7" s="1"/>
  <c r="I42" i="7" s="1"/>
  <c r="A13" i="7"/>
  <c r="I43" i="6" l="1"/>
  <c r="I42" i="6"/>
  <c r="I41" i="6"/>
  <c r="I44" i="6" s="1"/>
  <c r="I30" i="6"/>
  <c r="I27" i="6"/>
  <c r="I26" i="6"/>
  <c r="A26" i="6"/>
  <c r="I25" i="6"/>
  <c r="A25" i="6"/>
  <c r="I24" i="6"/>
  <c r="A24" i="6"/>
  <c r="I23" i="6"/>
  <c r="A23" i="6"/>
  <c r="I19" i="6"/>
  <c r="A19" i="6"/>
  <c r="I18" i="6"/>
  <c r="A18" i="6"/>
  <c r="I17" i="6"/>
  <c r="A17" i="6"/>
  <c r="I16" i="6"/>
  <c r="A16" i="6"/>
  <c r="I15" i="6"/>
  <c r="A15" i="6"/>
  <c r="I14" i="6"/>
  <c r="A14" i="6"/>
  <c r="I13" i="6"/>
  <c r="I20" i="6" s="1"/>
  <c r="I32" i="6" s="1"/>
  <c r="I34" i="6" s="1"/>
  <c r="A13" i="6"/>
  <c r="I52" i="5" l="1"/>
  <c r="I51" i="5"/>
  <c r="I50" i="5"/>
  <c r="I53" i="5" s="1"/>
  <c r="I36" i="5"/>
  <c r="I33" i="5"/>
  <c r="I32" i="5"/>
  <c r="A32" i="5"/>
  <c r="I31" i="5"/>
  <c r="A31" i="5"/>
  <c r="I30" i="5"/>
  <c r="A30" i="5"/>
  <c r="I29" i="5"/>
  <c r="A29" i="5"/>
  <c r="I28" i="5"/>
  <c r="A28" i="5"/>
  <c r="I24" i="5"/>
  <c r="A24" i="5"/>
  <c r="I23" i="5"/>
  <c r="A23" i="5"/>
  <c r="I22" i="5"/>
  <c r="A22" i="5"/>
  <c r="I21" i="5"/>
  <c r="A21" i="5"/>
  <c r="I20" i="5"/>
  <c r="A20" i="5"/>
  <c r="I19" i="5"/>
  <c r="A19" i="5"/>
  <c r="I18" i="5"/>
  <c r="A18" i="5"/>
  <c r="I17" i="5"/>
  <c r="A17" i="5"/>
  <c r="I16" i="5"/>
  <c r="A16" i="5"/>
  <c r="I15" i="5"/>
  <c r="A15" i="5"/>
  <c r="I14" i="5"/>
  <c r="A14" i="5"/>
  <c r="I13" i="5"/>
  <c r="I25" i="5" s="1"/>
  <c r="I38" i="5" s="1"/>
  <c r="I40" i="5" s="1"/>
  <c r="A13" i="5"/>
  <c r="H73" i="4" l="1"/>
  <c r="G73" i="4"/>
  <c r="F73" i="4"/>
  <c r="I72" i="4"/>
  <c r="I71" i="4"/>
  <c r="I73" i="4" s="1"/>
  <c r="I70" i="4"/>
  <c r="I56" i="4"/>
  <c r="I52" i="4"/>
  <c r="A52" i="4"/>
  <c r="I51" i="4"/>
  <c r="A51" i="4"/>
  <c r="I50" i="4"/>
  <c r="A50" i="4"/>
  <c r="I49" i="4"/>
  <c r="A49" i="4"/>
  <c r="I48" i="4"/>
  <c r="A48" i="4"/>
  <c r="I47" i="4"/>
  <c r="I53" i="4" s="1"/>
  <c r="A47" i="4"/>
  <c r="I44" i="4"/>
  <c r="I58" i="4" s="1"/>
  <c r="I60" i="4" s="1"/>
  <c r="I43" i="4"/>
  <c r="A43" i="4"/>
  <c r="I42" i="4"/>
  <c r="A42" i="4"/>
  <c r="I41" i="4"/>
  <c r="A41" i="4"/>
  <c r="I40" i="4"/>
  <c r="A40" i="4"/>
  <c r="I39" i="4"/>
  <c r="A39" i="4"/>
  <c r="I38" i="4"/>
  <c r="A38" i="4"/>
  <c r="I37" i="4"/>
  <c r="A37" i="4"/>
  <c r="I36" i="4"/>
  <c r="A36" i="4"/>
  <c r="I35" i="4"/>
  <c r="A35" i="4"/>
  <c r="I34" i="4"/>
  <c r="A34" i="4"/>
  <c r="I33" i="4"/>
  <c r="A33" i="4"/>
  <c r="I32" i="4"/>
  <c r="A32" i="4"/>
  <c r="I31" i="4"/>
  <c r="A31" i="4"/>
  <c r="I30" i="4"/>
  <c r="A30" i="4"/>
  <c r="I29" i="4"/>
  <c r="A29" i="4"/>
  <c r="I28" i="4"/>
  <c r="A28" i="4"/>
  <c r="I27" i="4"/>
  <c r="A27" i="4"/>
  <c r="I26" i="4"/>
  <c r="A26" i="4"/>
  <c r="I25" i="4"/>
  <c r="A25" i="4"/>
  <c r="I24" i="4"/>
  <c r="A24" i="4"/>
  <c r="I23" i="4"/>
  <c r="A23" i="4"/>
  <c r="I22" i="4"/>
  <c r="A22" i="4"/>
  <c r="I21" i="4"/>
  <c r="A21" i="4"/>
  <c r="I20" i="4"/>
  <c r="A20" i="4"/>
  <c r="I19" i="4"/>
  <c r="A19" i="4"/>
  <c r="I18" i="4"/>
  <c r="A18" i="4"/>
  <c r="I17" i="4"/>
  <c r="A17" i="4"/>
  <c r="I16" i="4"/>
  <c r="A16" i="4"/>
  <c r="I15" i="4"/>
  <c r="A15" i="4"/>
  <c r="I14" i="4"/>
  <c r="A14" i="4"/>
  <c r="I13" i="4"/>
  <c r="A13" i="4"/>
  <c r="H70" i="3" l="1"/>
  <c r="G70" i="3"/>
  <c r="F70" i="3"/>
  <c r="I69" i="3"/>
  <c r="I68" i="3"/>
  <c r="I67" i="3"/>
  <c r="I70" i="3" s="1"/>
  <c r="I52" i="3"/>
  <c r="A52" i="3"/>
  <c r="I51" i="3"/>
  <c r="I53" i="3" s="1"/>
  <c r="A51" i="3"/>
  <c r="I47" i="3"/>
  <c r="A47" i="3"/>
  <c r="I46" i="3"/>
  <c r="A46" i="3"/>
  <c r="I45" i="3"/>
  <c r="A45" i="3"/>
  <c r="I44" i="3"/>
  <c r="A44" i="3"/>
  <c r="I43" i="3"/>
  <c r="A43" i="3"/>
  <c r="I42" i="3"/>
  <c r="A42" i="3"/>
  <c r="I41" i="3"/>
  <c r="A41" i="3"/>
  <c r="I40" i="3"/>
  <c r="A40" i="3"/>
  <c r="I39" i="3"/>
  <c r="A39" i="3"/>
  <c r="I38" i="3"/>
  <c r="A38" i="3"/>
  <c r="I37" i="3"/>
  <c r="A37" i="3"/>
  <c r="I36" i="3"/>
  <c r="A36" i="3"/>
  <c r="I35" i="3"/>
  <c r="A35" i="3"/>
  <c r="I34" i="3"/>
  <c r="A34" i="3"/>
  <c r="I33" i="3"/>
  <c r="A33" i="3"/>
  <c r="I32" i="3"/>
  <c r="A32" i="3"/>
  <c r="I31" i="3"/>
  <c r="I48" i="3" s="1"/>
  <c r="A31" i="3"/>
  <c r="I27" i="3"/>
  <c r="A27" i="3"/>
  <c r="I26" i="3"/>
  <c r="A26" i="3"/>
  <c r="I25" i="3"/>
  <c r="A25" i="3"/>
  <c r="I24" i="3"/>
  <c r="A24" i="3"/>
  <c r="I23" i="3"/>
  <c r="A23" i="3"/>
  <c r="I22" i="3"/>
  <c r="A22" i="3"/>
  <c r="I21" i="3"/>
  <c r="A21" i="3"/>
  <c r="I20" i="3"/>
  <c r="A20" i="3"/>
  <c r="I19" i="3"/>
  <c r="A19" i="3"/>
  <c r="I18" i="3"/>
  <c r="A18" i="3"/>
  <c r="I17" i="3"/>
  <c r="A17" i="3"/>
  <c r="I16" i="3"/>
  <c r="A16" i="3"/>
  <c r="I15" i="3"/>
  <c r="A15" i="3"/>
  <c r="I14" i="3"/>
  <c r="A14" i="3"/>
  <c r="I13" i="3"/>
  <c r="I28" i="3" s="1"/>
  <c r="I55" i="3" s="1"/>
  <c r="I57" i="3" s="1"/>
  <c r="A13" i="3"/>
  <c r="I57" i="2" l="1"/>
  <c r="I56" i="2"/>
  <c r="I58" i="2" s="1"/>
  <c r="I55" i="2"/>
  <c r="I41" i="2"/>
  <c r="I40" i="2"/>
  <c r="I37" i="2"/>
  <c r="A37" i="2"/>
  <c r="I36" i="2"/>
  <c r="A36" i="2"/>
  <c r="I35" i="2"/>
  <c r="A35" i="2"/>
  <c r="I34" i="2"/>
  <c r="I38" i="2" s="1"/>
  <c r="A34" i="2"/>
  <c r="I33" i="2"/>
  <c r="A33" i="2"/>
  <c r="I32" i="2"/>
  <c r="A32" i="2"/>
  <c r="I28" i="2"/>
  <c r="A28" i="2"/>
  <c r="I27" i="2"/>
  <c r="A27" i="2"/>
  <c r="I26" i="2"/>
  <c r="A26" i="2"/>
  <c r="I25" i="2"/>
  <c r="A25" i="2"/>
  <c r="I24" i="2"/>
  <c r="A24" i="2"/>
  <c r="I23" i="2"/>
  <c r="A23" i="2"/>
  <c r="I22" i="2"/>
  <c r="A22" i="2"/>
  <c r="I21" i="2"/>
  <c r="A21" i="2"/>
  <c r="I20" i="2"/>
  <c r="A20" i="2"/>
  <c r="I19" i="2"/>
  <c r="A19" i="2"/>
  <c r="I18" i="2"/>
  <c r="A18" i="2"/>
  <c r="I17" i="2"/>
  <c r="A17" i="2"/>
  <c r="I16" i="2"/>
  <c r="A16" i="2"/>
  <c r="I15" i="2"/>
  <c r="A15" i="2"/>
  <c r="I14" i="2"/>
  <c r="A14" i="2"/>
  <c r="I13" i="2"/>
  <c r="I29" i="2" s="1"/>
  <c r="I43" i="2" s="1"/>
  <c r="I45" i="2" s="1"/>
  <c r="A13" i="2"/>
  <c r="I62" i="1" l="1"/>
  <c r="I61" i="1"/>
  <c r="I46" i="1"/>
  <c r="I63" i="1" s="1"/>
  <c r="I64" i="1" s="1"/>
  <c r="I42" i="1"/>
  <c r="A42" i="1"/>
  <c r="I41" i="1"/>
  <c r="A41" i="1"/>
  <c r="I40" i="1"/>
  <c r="A40" i="1"/>
  <c r="I39" i="1"/>
  <c r="A39" i="1"/>
  <c r="I38" i="1"/>
  <c r="A38" i="1"/>
  <c r="I37" i="1"/>
  <c r="A37" i="1"/>
  <c r="I36" i="1"/>
  <c r="A36" i="1"/>
  <c r="I35" i="1"/>
  <c r="A35" i="1"/>
  <c r="I34" i="1"/>
  <c r="A34" i="1"/>
  <c r="I33" i="1"/>
  <c r="A33" i="1"/>
  <c r="I29" i="1"/>
  <c r="A29" i="1"/>
  <c r="I28" i="1"/>
  <c r="A28" i="1"/>
  <c r="I27" i="1"/>
  <c r="A27" i="1"/>
  <c r="I26" i="1"/>
  <c r="A26" i="1"/>
  <c r="I25" i="1"/>
  <c r="A25" i="1"/>
  <c r="I24" i="1"/>
  <c r="A24" i="1"/>
  <c r="I23" i="1"/>
  <c r="A23" i="1"/>
  <c r="I22" i="1"/>
  <c r="A22" i="1"/>
  <c r="I21" i="1"/>
  <c r="A21" i="1"/>
  <c r="I20" i="1"/>
  <c r="A20" i="1"/>
  <c r="I19" i="1"/>
  <c r="A19" i="1"/>
  <c r="I18" i="1"/>
  <c r="A18" i="1"/>
  <c r="I17" i="1"/>
  <c r="A17" i="1"/>
  <c r="I16" i="1"/>
  <c r="A16" i="1"/>
  <c r="I15" i="1"/>
  <c r="A15" i="1"/>
  <c r="I14" i="1"/>
  <c r="A14" i="1"/>
  <c r="I13" i="1"/>
  <c r="A13" i="1"/>
  <c r="I43" i="1" l="1"/>
  <c r="I30" i="1"/>
  <c r="I49" i="1" s="1"/>
  <c r="I51" i="1" s="1"/>
</calcChain>
</file>

<file path=xl/sharedStrings.xml><?xml version="1.0" encoding="utf-8"?>
<sst xmlns="http://schemas.openxmlformats.org/spreadsheetml/2006/main" count="216" uniqueCount="48">
  <si>
    <t>SECTION 1</t>
  </si>
  <si>
    <t>COUNCILLOR BRESCIANI</t>
  </si>
  <si>
    <t>TRAVEL AND COMMUNICATION EXPENSE</t>
  </si>
  <si>
    <t>AS OF DECEMBER 31, 2019</t>
  </si>
  <si>
    <t>TRAVEL &amp; COMMUNICATION ALLOWANCE</t>
  </si>
  <si>
    <t>TRAVEL</t>
  </si>
  <si>
    <t xml:space="preserve">Subtotal: </t>
  </si>
  <si>
    <t>COMMUNICATION</t>
  </si>
  <si>
    <t>Subtotal:</t>
  </si>
  <si>
    <t>Per Diem (Part A)</t>
  </si>
  <si>
    <t>TOTAL TRAVEL &amp; COMMUNICATION EXPENSE</t>
  </si>
  <si>
    <t>ENDING BALANCE</t>
  </si>
  <si>
    <t>*</t>
  </si>
  <si>
    <t>2019 REMUNERATION</t>
  </si>
  <si>
    <t>Salary</t>
  </si>
  <si>
    <t>Salary Earned as Deputy Mayor</t>
  </si>
  <si>
    <t>Per Diem (Part A&amp;B)</t>
  </si>
  <si>
    <t>TOTAL RENUMERATION</t>
  </si>
  <si>
    <t xml:space="preserve">For reporting purposes; renumeration is divided by 12 equal monthly payments </t>
  </si>
  <si>
    <t>COUNCILLOR BRYCE</t>
  </si>
  <si>
    <t>2019 TRAVEL &amp; COMMUNICATION ALLOWANCE</t>
  </si>
  <si>
    <t xml:space="preserve">TRAVEL </t>
  </si>
  <si>
    <t>COUNCILLOR FINDURA</t>
  </si>
  <si>
    <t>AS OF DECEMBER 30, 2019</t>
  </si>
  <si>
    <t>TRAVEL &amp; COMMUNICATIONS ALLOWANCE</t>
  </si>
  <si>
    <t xml:space="preserve">COMMUNICATIONS: </t>
  </si>
  <si>
    <t>PER DIEM (PART A)</t>
  </si>
  <si>
    <t>TOTAL EXPENSES</t>
  </si>
  <si>
    <t>COUNCILLOR FLEGEL</t>
  </si>
  <si>
    <t>TRAVEL &amp; COMMUNICATION EXPENSE</t>
  </si>
  <si>
    <t>COUNCILLOR HAWKINS</t>
  </si>
  <si>
    <t>COUNCILLOR MANCINELLI</t>
  </si>
  <si>
    <t>COUNCILLOR MURRAY</t>
  </si>
  <si>
    <t>PER DIEM</t>
  </si>
  <si>
    <t>COUNCILLOR O'DONNELL</t>
  </si>
  <si>
    <t>TRAVEL &amp; COMMUNICTION ALLOWANCE</t>
  </si>
  <si>
    <t>COUNCILLOR STEVENS</t>
  </si>
  <si>
    <t>COMMUNICATION:</t>
  </si>
  <si>
    <t xml:space="preserve">PER DIEM </t>
  </si>
  <si>
    <t>COUNCILLOR YOUNG</t>
  </si>
  <si>
    <t>2019 TRAVEL &amp; COMMUNICATION BUDGET</t>
  </si>
  <si>
    <t>BEGINNING BALANCE</t>
  </si>
  <si>
    <t>October</t>
  </si>
  <si>
    <t>November</t>
  </si>
  <si>
    <t>December</t>
  </si>
  <si>
    <t>Q4</t>
  </si>
  <si>
    <t>Travel</t>
  </si>
  <si>
    <t>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</si>
</sst>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164" fontId="5" fillId="2" borderId="0" xfId="0" applyNumberFormat="1" applyFont="1" applyFill="1"/>
    <xf numFmtId="0" fontId="5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right"/>
    </xf>
    <xf numFmtId="0" fontId="1" fillId="2" borderId="0" xfId="0" applyFont="1" applyFill="1"/>
    <xf numFmtId="0" fontId="3" fillId="2" borderId="0" xfId="0" applyFont="1" applyFill="1"/>
    <xf numFmtId="4" fontId="1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right"/>
    </xf>
    <xf numFmtId="0" fontId="7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4" fontId="2" fillId="0" borderId="0" xfId="0" applyNumberFormat="1" applyFont="1"/>
    <xf numFmtId="4" fontId="1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164" fontId="4" fillId="3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440690</xdr:colOff>
      <xdr:row>2</xdr:row>
      <xdr:rowOff>73660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A922CE-02A3-4D4E-958A-AE8BB726C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409065" cy="3975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471170</xdr:colOff>
      <xdr:row>2</xdr:row>
      <xdr:rowOff>81280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85DD4-4C41-4212-8A8B-858C99A26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439545" cy="405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471170</xdr:colOff>
      <xdr:row>2</xdr:row>
      <xdr:rowOff>81280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4582CA-42B6-4A8D-96C9-107D7D349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439545" cy="4051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471170</xdr:colOff>
      <xdr:row>2</xdr:row>
      <xdr:rowOff>81280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4A1544-50F2-4F38-8B1E-7D32C8FCD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439545" cy="4051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474345</xdr:colOff>
      <xdr:row>2</xdr:row>
      <xdr:rowOff>78105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98D07B-0919-4E52-995F-831D2AE79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442720" cy="4019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471170</xdr:colOff>
      <xdr:row>2</xdr:row>
      <xdr:rowOff>81280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DB46F1-7B42-441C-97DB-D7714700D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439545" cy="4051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474345</xdr:colOff>
      <xdr:row>2</xdr:row>
      <xdr:rowOff>78105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E58091-5474-44BC-BC96-CEF7818BD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442720" cy="4019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471170</xdr:colOff>
      <xdr:row>2</xdr:row>
      <xdr:rowOff>81280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1C2C71-18E1-414F-9301-11E17ED39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439545" cy="4051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471170</xdr:colOff>
      <xdr:row>2</xdr:row>
      <xdr:rowOff>81280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705F38-8A45-4594-8326-26EF93C8A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439545" cy="4051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471170</xdr:colOff>
      <xdr:row>2</xdr:row>
      <xdr:rowOff>81280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CA88F5-FE1F-47A6-917F-5BCEDFFD2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439545" cy="405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xonomy\Financial%20Mgmt\Accounting\Councillor%20Quarterly%20Rpts\2019\C.Bresciani-H%20&amp;%20O%20Section%202%20and%20Travel%20Section%201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xonomy\Financial%20Mgmt\Accounting\Councillor%20Quarterly%20Rpts\2019\C.Young-H%20&amp;%20O%20Section%202%20and%20Travel%20Section%201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xonomy\Financial%20Mgmt\Accounting\Councillor%20Quarterly%20Rpts\2019\C.Bryce-H%20&amp;%20O%20Section%202%20and%20Travel%20Section%201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xonomy\Financial%20Mgmt\Accounting\Councillor%20Quarterly%20Rpts\2019\C.Findura-H%20&amp;%20O%20Section%202%20and%20Travel%20Section%201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xonomy\Financial%20Mgmt\Accounting\Councillor%20Quarterly%20Rpts\2019\C.Flegel-H%20&amp;%20O%20Section%202%20and%20Travel%20Section%201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xonomy\Financial%20Mgmt\Accounting\Councillor%20Quarterly%20Rpts\2019\C.Hawkins-H%20&amp;%20O%20Section%202%20and%20Travel%20Section%201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xonomy\Financial%20Mgmt\Accounting\Councillor%20Quarterly%20Rpts\2019\C.Mancinelli-H%20&amp;%20O%20Section%202%20and%20Travel%20Section%201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xonomy\Financial%20Mgmt\Accounting\Councillor%20Quarterly%20Rpts\2019\C.Murray-H%20&amp;%20O%20Section%202%20and%20Travel%20Section%201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xonomy\Financial%20Mgmt\Accounting\Councillor%20Quarterly%20Rpts\2019\C.O'Donnell-H%20&amp;%20O%20Section%202%20and%20Travel%20Section%201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xonomy\Financial%20Mgmt\Accounting\Councillor%20Quarterly%20Rpts\2019\C.Stevens-H%20&amp;%20O%20Section%202%20and%20Travel%20Section%201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sciani"/>
      <sheetName val="S2Q1"/>
      <sheetName val="S1Q1"/>
      <sheetName val="S2Q2"/>
      <sheetName val="S1Q2"/>
      <sheetName val="S2Q3"/>
      <sheetName val="S1Q3"/>
      <sheetName val="S2Q4"/>
      <sheetName val="S1Q4"/>
      <sheetName val="Travel &amp; Comm Expense Report"/>
      <sheetName val="Home &amp; Office Expense Report"/>
    </sheetNames>
    <sheetDataSet>
      <sheetData sheetId="0">
        <row r="46">
          <cell r="C46" t="str">
            <v>Mayor Fougere's - State of the City Address</v>
          </cell>
          <cell r="U46">
            <v>53.13</v>
          </cell>
        </row>
        <row r="47">
          <cell r="C47" t="str">
            <v xml:space="preserve">Winter Cities Shake-Up Conference Saskatoon - Hotel </v>
          </cell>
          <cell r="U47">
            <v>302.41000000000003</v>
          </cell>
        </row>
        <row r="48">
          <cell r="C48" t="str">
            <v xml:space="preserve">Winter Cities Shake-Up Conference - One Day registration </v>
          </cell>
          <cell r="U48">
            <v>151.31</v>
          </cell>
        </row>
        <row r="49">
          <cell r="C49" t="str">
            <v>Travel Claim Form (Mileage, Food) Winter Cities Conference Saskatoon</v>
          </cell>
          <cell r="U49">
            <v>271.01</v>
          </cell>
        </row>
        <row r="50">
          <cell r="C50" t="str">
            <v xml:space="preserve">Coldest Night of the Year - YWCA event </v>
          </cell>
          <cell r="U50">
            <v>25</v>
          </cell>
        </row>
        <row r="51">
          <cell r="C51" t="str">
            <v xml:space="preserve">16th Annual Love Your Neighbour Banquet </v>
          </cell>
          <cell r="U51">
            <v>35</v>
          </cell>
        </row>
        <row r="52">
          <cell r="C52" t="str">
            <v xml:space="preserve">Chinese Freemasons Anniversary Banquet </v>
          </cell>
          <cell r="U52">
            <v>68</v>
          </cell>
        </row>
        <row r="53">
          <cell r="C53" t="str">
            <v xml:space="preserve">India Night - Cultural Connection Regina </v>
          </cell>
          <cell r="U53">
            <v>125</v>
          </cell>
        </row>
        <row r="54">
          <cell r="C54" t="str">
            <v xml:space="preserve">Queen City Ex Parade </v>
          </cell>
          <cell r="U54">
            <v>65.62</v>
          </cell>
        </row>
        <row r="55">
          <cell r="C55" t="str">
            <v xml:space="preserve">Ignite Adult Learning Corp - Cycle 43 Graduation </v>
          </cell>
          <cell r="U55">
            <v>35</v>
          </cell>
        </row>
        <row r="56">
          <cell r="C56" t="str">
            <v xml:space="preserve">37th India Supper Night Gala - India Canada Association of Saskatchewan </v>
          </cell>
          <cell r="U56">
            <v>125</v>
          </cell>
        </row>
        <row r="57">
          <cell r="C57" t="str">
            <v>Walk a Mile in Her Shoes - YWCA Fundraising event</v>
          </cell>
          <cell r="U57">
            <v>20</v>
          </cell>
        </row>
        <row r="58">
          <cell r="C58" t="str">
            <v xml:space="preserve">MacKenzie Gala </v>
          </cell>
          <cell r="U58">
            <v>130</v>
          </cell>
        </row>
        <row r="59">
          <cell r="C59" t="str">
            <v xml:space="preserve">Mayor Fougere - A Year In Review Breakfast </v>
          </cell>
          <cell r="U59">
            <v>39.99</v>
          </cell>
        </row>
        <row r="60">
          <cell r="C60" t="str">
            <v>Kick off to Agribition - Premier Scott Moe</v>
          </cell>
          <cell r="U60">
            <v>75</v>
          </cell>
        </row>
        <row r="61">
          <cell r="C61" t="str">
            <v xml:space="preserve">Kiwanis  100th Gala </v>
          </cell>
          <cell r="U61">
            <v>65</v>
          </cell>
        </row>
        <row r="62">
          <cell r="C62" t="str">
            <v xml:space="preserve">CNIB Guide Dogs with Purpose Gala </v>
          </cell>
          <cell r="U62">
            <v>125</v>
          </cell>
        </row>
        <row r="67">
          <cell r="C67" t="str">
            <v xml:space="preserve">AECA - Card Size Colour Ad January Newsletter (Inv # 1733) </v>
          </cell>
          <cell r="U67">
            <v>80</v>
          </cell>
        </row>
        <row r="68">
          <cell r="C68" t="str">
            <v>Ward Newsletters - Canada Post mail out January 2019</v>
          </cell>
          <cell r="U68">
            <v>1380.72</v>
          </cell>
        </row>
        <row r="69">
          <cell r="C69" t="str">
            <v xml:space="preserve">Signature Print It - Revised invoice # 71619B </v>
          </cell>
          <cell r="U69">
            <v>909.3</v>
          </cell>
        </row>
        <row r="70">
          <cell r="C70" t="str">
            <v xml:space="preserve">E-Newsletters Monthly charge July </v>
          </cell>
          <cell r="U70">
            <v>6.33</v>
          </cell>
        </row>
        <row r="71">
          <cell r="C71" t="str">
            <v xml:space="preserve">E-Newsletters Monthly charge August </v>
          </cell>
          <cell r="U71">
            <v>6.33</v>
          </cell>
        </row>
        <row r="72">
          <cell r="C72" t="str">
            <v>AECA Half Page Ad in Sept and Jan AECA Newsletter (Inv#1736)</v>
          </cell>
          <cell r="U72">
            <v>640</v>
          </cell>
        </row>
        <row r="73">
          <cell r="C73" t="str">
            <v xml:space="preserve">E-Newsletters Monthly charge 10 Councillor </v>
          </cell>
          <cell r="U73">
            <v>22.8</v>
          </cell>
        </row>
        <row r="74">
          <cell r="C74" t="str">
            <v xml:space="preserve">Resurrection Parish - Bulletin Advertising Nov 2019 -  Apr 2020 </v>
          </cell>
          <cell r="U74">
            <v>500</v>
          </cell>
        </row>
        <row r="75">
          <cell r="C75" t="str">
            <v>Prairie Advertising - Ward 4 Christmas Card distribution (mail prep, postage and distribution) (Inv# 55000)</v>
          </cell>
          <cell r="U75">
            <v>1641.3</v>
          </cell>
        </row>
        <row r="76">
          <cell r="C76" t="str">
            <v>Western Litho Printers - Christmas Card Holiday printing materials Qty: 10,812</v>
          </cell>
          <cell r="U76">
            <v>1231.5</v>
          </cell>
        </row>
        <row r="88">
          <cell r="U88">
            <v>300</v>
          </cell>
        </row>
        <row r="100">
          <cell r="U100">
            <v>44507.08</v>
          </cell>
        </row>
        <row r="104">
          <cell r="U104">
            <v>600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ng"/>
      <sheetName val="S2Q1"/>
      <sheetName val="S1Q1"/>
      <sheetName val="S2Q2"/>
      <sheetName val="S1Q2"/>
      <sheetName val="S2Q3"/>
      <sheetName val="S1Q3"/>
      <sheetName val="S2Q4"/>
      <sheetName val="S1Q4"/>
      <sheetName val="Travel &amp; Comm Expense Report"/>
      <sheetName val="Home &amp; Office Expense Report"/>
    </sheetNames>
    <sheetDataSet>
      <sheetData sheetId="0">
        <row r="66">
          <cell r="Q66">
            <v>0</v>
          </cell>
          <cell r="R66">
            <v>124.99000000000001</v>
          </cell>
          <cell r="S66">
            <v>450</v>
          </cell>
        </row>
        <row r="87">
          <cell r="Q87">
            <v>5.7</v>
          </cell>
          <cell r="R87">
            <v>84.68</v>
          </cell>
          <cell r="S87">
            <v>3916.5299999999997</v>
          </cell>
        </row>
      </sheetData>
      <sheetData sheetId="1"/>
      <sheetData sheetId="2"/>
      <sheetData sheetId="3"/>
      <sheetData sheetId="4"/>
      <sheetData sheetId="5"/>
      <sheetData sheetId="6">
        <row r="20">
          <cell r="I20">
            <v>8766.26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yce"/>
      <sheetName val="S2Q1"/>
      <sheetName val="S1Q1"/>
      <sheetName val="S2Q2"/>
      <sheetName val="S1Q2"/>
      <sheetName val="S2Q3"/>
      <sheetName val="S1Q3"/>
      <sheetName val="S2Q4"/>
      <sheetName val="S1Q4"/>
      <sheetName val="Travel &amp; Comm Expense Report"/>
      <sheetName val="Home &amp; Office Expense Report"/>
    </sheetNames>
    <sheetDataSet>
      <sheetData sheetId="0">
        <row r="46">
          <cell r="C46" t="str">
            <v>Mayor Fougere's - State of the City Address</v>
          </cell>
          <cell r="U46">
            <v>53.13</v>
          </cell>
        </row>
        <row r="47">
          <cell r="C47" t="str">
            <v xml:space="preserve">"An Evening in Greece" gala ticket </v>
          </cell>
          <cell r="U47">
            <v>175</v>
          </cell>
        </row>
        <row r="48">
          <cell r="C48" t="str">
            <v xml:space="preserve">Rams Homecoming Social - Individual ticket </v>
          </cell>
          <cell r="U48">
            <v>125</v>
          </cell>
        </row>
        <row r="49">
          <cell r="C49" t="str">
            <v xml:space="preserve">Regina Red Sox Sports Dinner </v>
          </cell>
          <cell r="U49">
            <v>90</v>
          </cell>
        </row>
        <row r="50">
          <cell r="C50" t="str">
            <v>2019 Pre-Ramadan Meet &amp; Greet</v>
          </cell>
          <cell r="U50">
            <v>60</v>
          </cell>
        </row>
        <row r="51">
          <cell r="C51" t="str">
            <v xml:space="preserve">High Heels High Hopes - Carmichael Outreach </v>
          </cell>
          <cell r="U51">
            <v>75</v>
          </cell>
        </row>
        <row r="52">
          <cell r="C52" t="str">
            <v xml:space="preserve">Queen City Ex Parade entry </v>
          </cell>
          <cell r="U52">
            <v>65.62</v>
          </cell>
        </row>
        <row r="53">
          <cell r="C53" t="str">
            <v xml:space="preserve">37th India Supper Night Gala - India Canada Association of Saskatchewan </v>
          </cell>
          <cell r="U53">
            <v>125</v>
          </cell>
        </row>
        <row r="54">
          <cell r="C54" t="str">
            <v xml:space="preserve">Cultural Connection ~ India Night </v>
          </cell>
          <cell r="U54">
            <v>125</v>
          </cell>
        </row>
        <row r="55">
          <cell r="C55" t="str">
            <v xml:space="preserve">High Heels High Hopes - Carmichael Outreach - reimbursement for guest ticket </v>
          </cell>
          <cell r="U55">
            <v>-75</v>
          </cell>
        </row>
        <row r="56">
          <cell r="C56" t="str">
            <v xml:space="preserve">The Power of an UNSTOPPABLE Women Regina Conference </v>
          </cell>
          <cell r="U56">
            <v>54.01</v>
          </cell>
        </row>
        <row r="57">
          <cell r="C57" t="str">
            <v xml:space="preserve">Rock Cancer </v>
          </cell>
          <cell r="U57">
            <v>125</v>
          </cell>
        </row>
        <row r="58">
          <cell r="C58" t="str">
            <v xml:space="preserve">Heritage Classic NHL Legacy Luncheon </v>
          </cell>
          <cell r="U58">
            <v>90</v>
          </cell>
        </row>
        <row r="59">
          <cell r="C59" t="str">
            <v>Heritage Classic NHL Legacy Luncheon refund</v>
          </cell>
          <cell r="U59">
            <v>-90</v>
          </cell>
        </row>
        <row r="60">
          <cell r="C60" t="str">
            <v xml:space="preserve">Rams ~ Monte Carlo Night </v>
          </cell>
          <cell r="U60">
            <v>100</v>
          </cell>
        </row>
        <row r="61">
          <cell r="C61" t="str">
            <v>MacKenzie Gala</v>
          </cell>
          <cell r="U61">
            <v>130</v>
          </cell>
        </row>
        <row r="67">
          <cell r="C67" t="str">
            <v xml:space="preserve">Holy Trinity Roman Catholic Parish - 2019 Bulletin Advertising </v>
          </cell>
          <cell r="U67">
            <v>75</v>
          </cell>
        </row>
        <row r="68">
          <cell r="C68" t="str">
            <v>IPAD Pro  (Upgrade Keyboard and Pen package)</v>
          </cell>
          <cell r="U68">
            <v>2087</v>
          </cell>
        </row>
        <row r="69">
          <cell r="C69" t="str">
            <v xml:space="preserve">E-Newsletter Monthly Charge July </v>
          </cell>
          <cell r="U69">
            <v>6.33</v>
          </cell>
        </row>
        <row r="70">
          <cell r="C70" t="str">
            <v xml:space="preserve">E-Newsletters Monthly charge August </v>
          </cell>
          <cell r="U70">
            <v>6.33</v>
          </cell>
        </row>
        <row r="71">
          <cell r="C71" t="str">
            <v>E-Newsletters Monthly charge Sept</v>
          </cell>
          <cell r="U71">
            <v>22.8</v>
          </cell>
        </row>
        <row r="72">
          <cell r="C72" t="str">
            <v>*Communications Supplies</v>
          </cell>
          <cell r="U72">
            <v>244.17</v>
          </cell>
        </row>
        <row r="88">
          <cell r="U88">
            <v>0</v>
          </cell>
        </row>
        <row r="98">
          <cell r="U98">
            <v>44507.08</v>
          </cell>
        </row>
        <row r="104">
          <cell r="U104">
            <v>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dura"/>
      <sheetName val="S2Q1"/>
      <sheetName val="S1Q1"/>
      <sheetName val="S2Q2"/>
      <sheetName val="S1Q2"/>
      <sheetName val="S2Q3"/>
      <sheetName val="S1Q3"/>
      <sheetName val="S2Q4"/>
      <sheetName val="S1Q4"/>
      <sheetName val="2019 Travel &amp; Comm Expense Repo"/>
      <sheetName val="2019 H&amp;O Expense Report"/>
    </sheetNames>
    <sheetDataSet>
      <sheetData sheetId="0">
        <row r="46">
          <cell r="C46" t="str">
            <v xml:space="preserve">Winter Cities Shake-Up Conference Saskatoon - Hotel </v>
          </cell>
          <cell r="U46">
            <v>302.41000000000003</v>
          </cell>
        </row>
        <row r="47">
          <cell r="C47" t="str">
            <v xml:space="preserve">Winter Cities Shake-Up Conference  - One Day Registration </v>
          </cell>
          <cell r="U47">
            <v>151.31</v>
          </cell>
        </row>
        <row r="48">
          <cell r="C48" t="str">
            <v xml:space="preserve">Chinese New Year celebration </v>
          </cell>
          <cell r="U48">
            <v>75</v>
          </cell>
        </row>
        <row r="49">
          <cell r="C49" t="str">
            <v>Mayor Fougere's - State of the City Address</v>
          </cell>
          <cell r="U49">
            <v>53.13</v>
          </cell>
        </row>
        <row r="50">
          <cell r="C50" t="str">
            <v xml:space="preserve">SUMA Convention in Saskatoon - Registration </v>
          </cell>
          <cell r="U50">
            <v>509.25</v>
          </cell>
        </row>
        <row r="51">
          <cell r="C51" t="str">
            <v>Travel Claim Form (Food) Winter Cities Conference Saskatoon</v>
          </cell>
          <cell r="U51">
            <v>42.69</v>
          </cell>
        </row>
        <row r="52">
          <cell r="C52" t="str">
            <v xml:space="preserve">SUMA Convention (Hotel, food, parking KM's) </v>
          </cell>
          <cell r="U52">
            <v>583.49</v>
          </cell>
        </row>
        <row r="53">
          <cell r="C53" t="str">
            <v>2019 Pre-Ramadan Meet &amp; Greet</v>
          </cell>
          <cell r="U53">
            <v>60</v>
          </cell>
        </row>
        <row r="54">
          <cell r="C54" t="str">
            <v>Queen City Ex Parade</v>
          </cell>
          <cell r="U54">
            <v>65.62</v>
          </cell>
        </row>
        <row r="55">
          <cell r="C55" t="str">
            <v xml:space="preserve">37th India Supper Night Gala - India Canada Association of Saskatchewan </v>
          </cell>
          <cell r="U55">
            <v>125</v>
          </cell>
        </row>
        <row r="56">
          <cell r="C56" t="str">
            <v xml:space="preserve">India Night - Cultural Connection </v>
          </cell>
          <cell r="U56">
            <v>125</v>
          </cell>
        </row>
        <row r="57">
          <cell r="C57" t="str">
            <v>Rock Cancer</v>
          </cell>
          <cell r="U57">
            <v>125</v>
          </cell>
        </row>
        <row r="58">
          <cell r="C58" t="str">
            <v xml:space="preserve">Building Code and Building Permits Course presentation </v>
          </cell>
          <cell r="U58">
            <v>36.75</v>
          </cell>
        </row>
        <row r="59">
          <cell r="C59" t="str">
            <v xml:space="preserve">SUMA 2020 Registration </v>
          </cell>
          <cell r="U59">
            <v>450</v>
          </cell>
        </row>
        <row r="60">
          <cell r="C60" t="str">
            <v xml:space="preserve">Diwali ticket - India Canada Association of Saskatchewan </v>
          </cell>
          <cell r="U60">
            <v>25</v>
          </cell>
        </row>
        <row r="66">
          <cell r="C66" t="str">
            <v>Wounded Warriors Canada E-Magazine Advertisement Inv # 2499</v>
          </cell>
          <cell r="U66">
            <v>603.75</v>
          </cell>
        </row>
        <row r="67">
          <cell r="C67" t="str">
            <v>Youth Centres Canada - Advertising Inv# C3351291Y0501</v>
          </cell>
          <cell r="U67">
            <v>624.75</v>
          </cell>
        </row>
        <row r="68">
          <cell r="C68" t="str">
            <v xml:space="preserve">Police Advocates Journal - Advertising Inv# C3351291 </v>
          </cell>
          <cell r="U68">
            <v>628.95000000000005</v>
          </cell>
        </row>
        <row r="69">
          <cell r="C69" t="str">
            <v>ANAVETS (Army, Navy &amp; Air Force Veterans) Inv# C3351291T0801</v>
          </cell>
          <cell r="U69">
            <v>628.95000000000005</v>
          </cell>
        </row>
        <row r="70">
          <cell r="C70" t="str">
            <v xml:space="preserve">E-Newsletter Monthly Charge July </v>
          </cell>
          <cell r="U70">
            <v>6.33</v>
          </cell>
        </row>
        <row r="71">
          <cell r="C71" t="str">
            <v>Dewdney East Community Association - Fall 2019 Newsletter Advertising Inv# 2019-403</v>
          </cell>
          <cell r="U71">
            <v>50</v>
          </cell>
        </row>
        <row r="72">
          <cell r="C72" t="str">
            <v xml:space="preserve">E-Newsletters Monthly charge August </v>
          </cell>
          <cell r="U72">
            <v>6.33</v>
          </cell>
        </row>
        <row r="73">
          <cell r="C73" t="str">
            <v>Saskatchewan Federation of Police Officers - Annual Prevention Guide Ad</v>
          </cell>
          <cell r="U73">
            <v>365</v>
          </cell>
        </row>
        <row r="74">
          <cell r="C74" t="str">
            <v xml:space="preserve">E-Newsletters Monthly Charge September </v>
          </cell>
          <cell r="U74">
            <v>5.7</v>
          </cell>
        </row>
        <row r="75">
          <cell r="C75" t="str">
            <v xml:space="preserve">MADD Message Yearbook </v>
          </cell>
          <cell r="U75">
            <v>292.95</v>
          </cell>
        </row>
        <row r="76">
          <cell r="C76" t="str">
            <v>Canadian Fallen Firefighters Association (Inv# C3351291V1601R)</v>
          </cell>
          <cell r="U76">
            <v>313.95</v>
          </cell>
        </row>
        <row r="77">
          <cell r="C77" t="str">
            <v>Police Advocates Journal - Advertising Inv# C3351291P0701</v>
          </cell>
          <cell r="U77">
            <v>313.95</v>
          </cell>
        </row>
        <row r="78">
          <cell r="C78" t="str">
            <v xml:space="preserve">E-Newsletter Monthly Charge October, November, December </v>
          </cell>
          <cell r="U78">
            <v>17.100000000000001</v>
          </cell>
        </row>
        <row r="79">
          <cell r="C79" t="str">
            <v>Wounded Warriors Canada E-Magazine Advertisement Inv # 3090</v>
          </cell>
          <cell r="U79">
            <v>603.75</v>
          </cell>
        </row>
        <row r="80">
          <cell r="C80" t="str">
            <v>Royal Canadian Legion Saskatchewan Command "Military Service Recognition Book"</v>
          </cell>
          <cell r="U80">
            <v>235</v>
          </cell>
        </row>
        <row r="81">
          <cell r="C81" t="str">
            <v xml:space="preserve">Philippine Association Christmas Party </v>
          </cell>
          <cell r="U81">
            <v>50</v>
          </cell>
        </row>
        <row r="82">
          <cell r="C82" t="str">
            <v>Dewdney East Community Association - Winter 2020 Newsletter (Inv# 2019-503)</v>
          </cell>
          <cell r="U82">
            <v>50</v>
          </cell>
        </row>
        <row r="87">
          <cell r="C87" t="str">
            <v xml:space="preserve">SUMA Convention in Saskatoon  </v>
          </cell>
          <cell r="U87">
            <v>300</v>
          </cell>
        </row>
        <row r="88">
          <cell r="C88" t="str">
            <v xml:space="preserve">Winter Cities Conference in Sasaktoon </v>
          </cell>
          <cell r="U88">
            <v>300</v>
          </cell>
        </row>
        <row r="98">
          <cell r="U98">
            <v>44507.08</v>
          </cell>
        </row>
        <row r="104">
          <cell r="U104">
            <v>600</v>
          </cell>
        </row>
        <row r="108">
          <cell r="U10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gel"/>
      <sheetName val="S2Q1"/>
      <sheetName val="S1Q1"/>
      <sheetName val="S2Q2"/>
      <sheetName val="S1Q2"/>
      <sheetName val="S2Q3"/>
      <sheetName val="S1Q3"/>
      <sheetName val="S2Q4"/>
      <sheetName val="S1Q4"/>
      <sheetName val="Travel &amp; Comm Expense Report"/>
      <sheetName val="Home &amp; Office Expense Report"/>
    </sheetNames>
    <sheetDataSet>
      <sheetData sheetId="0">
        <row r="46">
          <cell r="C46" t="str">
            <v>Fantasy Food 2019 - Saskatchewan Science Centre fundraiser</v>
          </cell>
          <cell r="U46">
            <v>153</v>
          </cell>
        </row>
        <row r="47">
          <cell r="C47" t="str">
            <v>Heart &amp; Soul Soiree - Prairie Vascular Research Inc</v>
          </cell>
          <cell r="U47">
            <v>150</v>
          </cell>
        </row>
        <row r="48">
          <cell r="C48" t="str">
            <v xml:space="preserve">High Heels &amp; High Hopes - Carmichael Outreach </v>
          </cell>
          <cell r="U48">
            <v>75</v>
          </cell>
        </row>
        <row r="49">
          <cell r="C49" t="str">
            <v xml:space="preserve">Doors &amp; More Art Auction &amp; Soirée - Habitat for Humanity </v>
          </cell>
          <cell r="U49">
            <v>100</v>
          </cell>
        </row>
        <row r="50">
          <cell r="C50" t="str">
            <v xml:space="preserve">Audacity event </v>
          </cell>
          <cell r="U50">
            <v>40</v>
          </cell>
        </row>
        <row r="51">
          <cell r="C51" t="str">
            <v>Swinging with the Stars - Hope's Home fundraiser</v>
          </cell>
          <cell r="U51">
            <v>80</v>
          </cell>
        </row>
        <row r="52">
          <cell r="C52" t="str">
            <v>An Evening Roast Fundraiser with Rabbi Jeremy &amp; Friends - Beth Jacob Synagogue</v>
          </cell>
          <cell r="U52">
            <v>75</v>
          </cell>
        </row>
        <row r="53">
          <cell r="C53" t="str">
            <v>Uncover the Cure Cocktail Party - Hospitals of Regina Foundation</v>
          </cell>
          <cell r="U53">
            <v>130</v>
          </cell>
        </row>
        <row r="54">
          <cell r="C54" t="str">
            <v xml:space="preserve">UofR Rams Homecoming Social event </v>
          </cell>
          <cell r="U54">
            <v>125</v>
          </cell>
        </row>
        <row r="55">
          <cell r="C55" t="str">
            <v xml:space="preserve">Regina Police Association Annual Gala </v>
          </cell>
          <cell r="U55">
            <v>50</v>
          </cell>
        </row>
        <row r="56">
          <cell r="C56" t="str">
            <v xml:space="preserve">Regina Red Sox Sports Dinner </v>
          </cell>
          <cell r="U56">
            <v>90</v>
          </cell>
        </row>
        <row r="57">
          <cell r="C57" t="str">
            <v>2019 Pre-Ramadan Meet &amp; Greet</v>
          </cell>
          <cell r="U57">
            <v>60</v>
          </cell>
        </row>
        <row r="58">
          <cell r="C58" t="str">
            <v xml:space="preserve">Love Your Neighbour Banquet – Souls Harbour Rescue Mission </v>
          </cell>
          <cell r="U58">
            <v>35</v>
          </cell>
        </row>
        <row r="59">
          <cell r="C59" t="str">
            <v xml:space="preserve">Night with STARS Gala </v>
          </cell>
          <cell r="U59">
            <v>175</v>
          </cell>
        </row>
        <row r="60">
          <cell r="C60" t="str">
            <v xml:space="preserve">Chinese Freemasons Anniversary Banquet </v>
          </cell>
          <cell r="U60">
            <v>68</v>
          </cell>
        </row>
        <row r="61">
          <cell r="C61" t="str">
            <v xml:space="preserve">India Night - Cultural Connection Regina </v>
          </cell>
          <cell r="U61">
            <v>125</v>
          </cell>
        </row>
        <row r="62">
          <cell r="C62" t="str">
            <v xml:space="preserve">Queen City Ex Parade entry </v>
          </cell>
          <cell r="U62">
            <v>131.25</v>
          </cell>
        </row>
        <row r="63">
          <cell r="C63" t="str">
            <v xml:space="preserve">Sask Luau - Street Culture Project </v>
          </cell>
          <cell r="U63">
            <v>275</v>
          </cell>
        </row>
        <row r="64">
          <cell r="C64" t="str">
            <v xml:space="preserve">RIFFA Awards Ceremony </v>
          </cell>
          <cell r="U64">
            <v>54.2</v>
          </cell>
        </row>
        <row r="65">
          <cell r="C65" t="str">
            <v xml:space="preserve">37th India Supper Night Gala - India Canada Association of Saskatchewan </v>
          </cell>
          <cell r="U65">
            <v>125</v>
          </cell>
        </row>
        <row r="66">
          <cell r="C66" t="str">
            <v xml:space="preserve">Life of Pi </v>
          </cell>
          <cell r="U66">
            <v>31.5</v>
          </cell>
        </row>
        <row r="67">
          <cell r="C67" t="str">
            <v>Rock Cancer</v>
          </cell>
          <cell r="U67">
            <v>125</v>
          </cell>
        </row>
        <row r="68">
          <cell r="C68" t="str">
            <v xml:space="preserve">MacKenzie Gala </v>
          </cell>
          <cell r="U68">
            <v>100</v>
          </cell>
        </row>
        <row r="69">
          <cell r="C69" t="str">
            <v xml:space="preserve">Roughrider Alumni Gala </v>
          </cell>
          <cell r="U69">
            <v>150</v>
          </cell>
        </row>
        <row r="70">
          <cell r="C70" t="str">
            <v xml:space="preserve">Kiwanis 100th Gala </v>
          </cell>
          <cell r="U70">
            <v>65</v>
          </cell>
        </row>
        <row r="71">
          <cell r="C71" t="str">
            <v>50th Anniversary Program - Regina German Club</v>
          </cell>
          <cell r="U71">
            <v>35</v>
          </cell>
        </row>
        <row r="72">
          <cell r="C72" t="str">
            <v>Mayor Fougere - A Year In Review Breakfast</v>
          </cell>
          <cell r="U72">
            <v>39.99</v>
          </cell>
        </row>
        <row r="73">
          <cell r="C73" t="str">
            <v> Kick off to Agribition - Premier Scott Moe</v>
          </cell>
          <cell r="U73">
            <v>75</v>
          </cell>
        </row>
        <row r="74">
          <cell r="C74" t="str">
            <v>Carmichael Outreach Christmas for Community Dinner</v>
          </cell>
          <cell r="U74">
            <v>133.63</v>
          </cell>
        </row>
        <row r="75">
          <cell r="C75" t="str">
            <v xml:space="preserve">Philippine Assoc  of Sask Annual Christmas Party </v>
          </cell>
          <cell r="U75">
            <v>50</v>
          </cell>
        </row>
        <row r="76">
          <cell r="C76" t="str">
            <v xml:space="preserve">Diwali ticket - India Canada Association of Saskatchewan </v>
          </cell>
          <cell r="U76">
            <v>25</v>
          </cell>
        </row>
        <row r="78">
          <cell r="C78" t="str">
            <v xml:space="preserve">E-Newsletter Monthly Charge July </v>
          </cell>
          <cell r="U78">
            <v>6.33</v>
          </cell>
        </row>
        <row r="79">
          <cell r="C79" t="str">
            <v xml:space="preserve">E-Newsletters Monthly charge August </v>
          </cell>
          <cell r="U79">
            <v>6.33</v>
          </cell>
        </row>
        <row r="80">
          <cell r="C80" t="str">
            <v xml:space="preserve">E-Newsletters Monthly Charge September </v>
          </cell>
          <cell r="U80">
            <v>5.7</v>
          </cell>
        </row>
        <row r="81">
          <cell r="C81" t="str">
            <v xml:space="preserve">E-Newsletter Monthly Charge October, November, December </v>
          </cell>
          <cell r="U81">
            <v>17.100000000000001</v>
          </cell>
        </row>
        <row r="82">
          <cell r="C82" t="str">
            <v xml:space="preserve">CKCK CTV Regina Greetings airtime </v>
          </cell>
          <cell r="U82">
            <v>1259.95</v>
          </cell>
        </row>
        <row r="83">
          <cell r="C83" t="str">
            <v>Pure Country Radio Holiday Greetings airtime</v>
          </cell>
          <cell r="U83">
            <v>315</v>
          </cell>
        </row>
        <row r="99">
          <cell r="U99">
            <v>0</v>
          </cell>
        </row>
        <row r="109">
          <cell r="U109">
            <v>44507.08</v>
          </cell>
        </row>
        <row r="115">
          <cell r="U115">
            <v>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wkins"/>
      <sheetName val="S2Q1"/>
      <sheetName val="S1Q1"/>
      <sheetName val="S2Q2"/>
      <sheetName val="S1Q2"/>
      <sheetName val="S2Q3"/>
      <sheetName val="S1Q3"/>
      <sheetName val="S2Q4"/>
      <sheetName val="S1Q4"/>
      <sheetName val="Travel &amp; Comm Expense Report"/>
      <sheetName val="Home &amp; Office Expense Report"/>
    </sheetNames>
    <sheetDataSet>
      <sheetData sheetId="0">
        <row r="46">
          <cell r="C46" t="str">
            <v>Mayor Fougere's - State of the City Address</v>
          </cell>
          <cell r="U46">
            <v>53.13</v>
          </cell>
        </row>
        <row r="47">
          <cell r="C47" t="str">
            <v>FCM - Hotel booking reservation hold (1 night charged)</v>
          </cell>
          <cell r="U47">
            <v>189.22</v>
          </cell>
        </row>
        <row r="48">
          <cell r="C48" t="str">
            <v>FCM - Registration (May/June 2019 Quebec City QC)</v>
          </cell>
          <cell r="U48">
            <v>999.13</v>
          </cell>
        </row>
        <row r="49">
          <cell r="C49" t="str">
            <v xml:space="preserve">Saskatchewan Prayer Breakfast </v>
          </cell>
          <cell r="U49">
            <v>21</v>
          </cell>
        </row>
        <row r="50">
          <cell r="C50" t="str">
            <v>2019 State of the Chamber/AGM</v>
          </cell>
          <cell r="U50">
            <v>55</v>
          </cell>
        </row>
        <row r="51">
          <cell r="C51" t="str">
            <v xml:space="preserve">RCMP Charity Ball </v>
          </cell>
          <cell r="U51">
            <v>183.75</v>
          </cell>
        </row>
        <row r="52">
          <cell r="C52" t="str">
            <v>FCM Conference - Flights  Quebec City)</v>
          </cell>
          <cell r="U52">
            <v>611.44000000000005</v>
          </cell>
        </row>
        <row r="53">
          <cell r="C53" t="str">
            <v>2019 Pre-Ramadan Meet &amp; Greet</v>
          </cell>
          <cell r="U53">
            <v>60</v>
          </cell>
        </row>
        <row r="54">
          <cell r="C54" t="str">
            <v xml:space="preserve">India Night - Cultural Connections Regina </v>
          </cell>
          <cell r="U54">
            <v>125</v>
          </cell>
        </row>
        <row r="55">
          <cell r="C55" t="str">
            <v>FCM - Travel Claim form (Hotel &amp; Taxi's)</v>
          </cell>
          <cell r="U55">
            <v>651.66</v>
          </cell>
        </row>
        <row r="56">
          <cell r="C56" t="str">
            <v xml:space="preserve">Government House Historical Society Black Tie Auction </v>
          </cell>
          <cell r="U56">
            <v>100</v>
          </cell>
        </row>
        <row r="57">
          <cell r="C57" t="str">
            <v>Mayor Fougere - A Year in Review Breakfast</v>
          </cell>
          <cell r="U57">
            <v>39.99</v>
          </cell>
        </row>
        <row r="67">
          <cell r="C67" t="str">
            <v xml:space="preserve">E-Newsletters Monthly Charge September </v>
          </cell>
          <cell r="U67">
            <v>5.7</v>
          </cell>
        </row>
        <row r="68">
          <cell r="C68" t="str">
            <v xml:space="preserve">E-Newsletter Monthly Charge October, November, December </v>
          </cell>
          <cell r="U68">
            <v>17.100000000000001</v>
          </cell>
        </row>
        <row r="69">
          <cell r="C69" t="str">
            <v>Ward Newsletters Canada Post Postage Qty: 12,495</v>
          </cell>
          <cell r="U69">
            <v>1521.89</v>
          </cell>
        </row>
        <row r="70">
          <cell r="C70" t="str">
            <v>Ward Newsletters - Signature Print It Qty: 14,500</v>
          </cell>
          <cell r="U70">
            <v>4736.55</v>
          </cell>
        </row>
        <row r="71">
          <cell r="C71" t="str">
            <v>Christmas Cards (Overage QTY: 382) (Printing, stuffing envelopes)</v>
          </cell>
          <cell r="U71">
            <v>629.44000000000005</v>
          </cell>
        </row>
        <row r="88">
          <cell r="U88">
            <v>0</v>
          </cell>
        </row>
        <row r="98">
          <cell r="U98">
            <v>44507.08</v>
          </cell>
        </row>
        <row r="104">
          <cell r="U10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cinelli"/>
      <sheetName val="S2Q1"/>
      <sheetName val="S1Q1"/>
      <sheetName val="S2Q2"/>
      <sheetName val="S1Q2"/>
      <sheetName val="S2Q3"/>
      <sheetName val="S1Q3"/>
      <sheetName val="S2Q4"/>
      <sheetName val="S1Q4"/>
      <sheetName val="Travel &amp; Comm Expense Report"/>
      <sheetName val="Home &amp; Office Expense Report"/>
    </sheetNames>
    <sheetDataSet>
      <sheetData sheetId="0">
        <row r="46">
          <cell r="C46" t="str">
            <v xml:space="preserve">Mayor Fougere's - State of the City Address </v>
          </cell>
          <cell r="U46">
            <v>53.13</v>
          </cell>
        </row>
        <row r="47">
          <cell r="C47" t="str">
            <v>FCM - Hotel booking reservation hold (1 night charged)</v>
          </cell>
          <cell r="U47">
            <v>189.22</v>
          </cell>
        </row>
        <row r="48">
          <cell r="C48" t="str">
            <v xml:space="preserve">Audacity event </v>
          </cell>
          <cell r="U48">
            <v>40</v>
          </cell>
        </row>
        <row r="49">
          <cell r="C49" t="str">
            <v>FCM - Registration (May/June Quebec City QC)</v>
          </cell>
          <cell r="U49">
            <v>999.13</v>
          </cell>
        </row>
        <row r="50">
          <cell r="C50" t="str">
            <v xml:space="preserve">SUMA Conference Saskatoon - Feb 2019 (Hotel &amp; Parking) </v>
          </cell>
          <cell r="U50">
            <v>623.58000000000004</v>
          </cell>
        </row>
        <row r="51">
          <cell r="C51" t="str">
            <v>FCM - Travel Claim Form (Flights, Hotel, Meal, Taxi's &amp; Baggage fee)</v>
          </cell>
          <cell r="U51">
            <v>1801.34</v>
          </cell>
        </row>
        <row r="52">
          <cell r="C52" t="str">
            <v xml:space="preserve">SUMA 2020 Registration </v>
          </cell>
          <cell r="U52">
            <v>450</v>
          </cell>
        </row>
        <row r="67">
          <cell r="C67" t="str">
            <v xml:space="preserve">E-Newsletter Monthly Charge July </v>
          </cell>
          <cell r="U67">
            <v>6.33</v>
          </cell>
        </row>
        <row r="68">
          <cell r="C68" t="str">
            <v xml:space="preserve">E-Newsletters Monthly charge August </v>
          </cell>
          <cell r="U68">
            <v>6.33</v>
          </cell>
        </row>
        <row r="69">
          <cell r="C69" t="str">
            <v xml:space="preserve">E-Newsletters Monthly Charge September </v>
          </cell>
          <cell r="U69">
            <v>5.7</v>
          </cell>
        </row>
        <row r="70">
          <cell r="C70" t="str">
            <v xml:space="preserve">E-Newsletter Monthly Charge October, November, December </v>
          </cell>
          <cell r="U70">
            <v>17.100000000000001</v>
          </cell>
        </row>
        <row r="88">
          <cell r="U88">
            <v>400</v>
          </cell>
        </row>
        <row r="98">
          <cell r="U98">
            <v>44507.08</v>
          </cell>
        </row>
        <row r="104">
          <cell r="U10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ray"/>
      <sheetName val="S2Q1"/>
      <sheetName val="S1Q1"/>
      <sheetName val="S2Q2"/>
      <sheetName val="S1Q2"/>
      <sheetName val="S2Q3"/>
      <sheetName val="S1Q3"/>
      <sheetName val="S2Q4"/>
      <sheetName val="S1Q4"/>
      <sheetName val="Travel &amp; Comm Expense Report"/>
      <sheetName val="Home &amp; Office Expense Report"/>
    </sheetNames>
    <sheetDataSet>
      <sheetData sheetId="0">
        <row r="46">
          <cell r="C46" t="str">
            <v>FCM - Hotel booking reservation hold (1 night charged)</v>
          </cell>
          <cell r="U46">
            <v>189.22</v>
          </cell>
        </row>
        <row r="47">
          <cell r="C47" t="str">
            <v xml:space="preserve">Audacity event </v>
          </cell>
          <cell r="U47">
            <v>40</v>
          </cell>
        </row>
        <row r="48">
          <cell r="C48" t="str">
            <v xml:space="preserve">FCM - Registration (Quebec City QC - May/June) </v>
          </cell>
          <cell r="U48">
            <v>999.13</v>
          </cell>
        </row>
        <row r="49">
          <cell r="C49" t="str">
            <v xml:space="preserve">Swinging with the Stars - Hope's Home fundraiser </v>
          </cell>
          <cell r="U49">
            <v>80</v>
          </cell>
        </row>
        <row r="50">
          <cell r="C50" t="str">
            <v>2019 Luncheon Series - Hon. Donna Harpauer - Finance Minister</v>
          </cell>
          <cell r="U50">
            <v>55</v>
          </cell>
        </row>
        <row r="51">
          <cell r="C51" t="str">
            <v xml:space="preserve">RUSI Victory Ball </v>
          </cell>
          <cell r="U51">
            <v>70</v>
          </cell>
        </row>
        <row r="52">
          <cell r="C52" t="str">
            <v xml:space="preserve">FCM - Flights to Quebec City </v>
          </cell>
          <cell r="U52">
            <v>1605.98</v>
          </cell>
        </row>
        <row r="53">
          <cell r="C53" t="str">
            <v xml:space="preserve">FCM - Travel Claim Form (Hotel, Meals, Transportation) </v>
          </cell>
          <cell r="U53">
            <v>897.83</v>
          </cell>
        </row>
        <row r="54">
          <cell r="C54" t="str">
            <v xml:space="preserve">Queen City Ex Parade entry </v>
          </cell>
          <cell r="U54">
            <v>131.25</v>
          </cell>
        </row>
        <row r="55">
          <cell r="C55" t="str">
            <v>Walk a Mile in Her Shoes - YWCA fundraiser</v>
          </cell>
          <cell r="U55">
            <v>20</v>
          </cell>
        </row>
        <row r="56">
          <cell r="C56" t="str">
            <v>Rock Cancer</v>
          </cell>
          <cell r="U56">
            <v>125</v>
          </cell>
        </row>
        <row r="57">
          <cell r="C57" t="str">
            <v xml:space="preserve">Heritage Classic NHL Legacy Luncheon </v>
          </cell>
          <cell r="U57">
            <v>90</v>
          </cell>
        </row>
        <row r="58">
          <cell r="C58" t="str">
            <v>Heritage Classic NHL Legacy Luncheon refund</v>
          </cell>
          <cell r="U58">
            <v>-90</v>
          </cell>
        </row>
        <row r="82">
          <cell r="C82" t="str">
            <v>North Central Community Association ads Inv # 18-063 &amp; # 18-067</v>
          </cell>
          <cell r="U82">
            <v>170</v>
          </cell>
        </row>
        <row r="83">
          <cell r="C83" t="str">
            <v xml:space="preserve">E-Newsletter Monthly Charge July </v>
          </cell>
          <cell r="U83">
            <v>6.33</v>
          </cell>
        </row>
        <row r="84">
          <cell r="C84" t="str">
            <v xml:space="preserve">E-Newsletters Monthly charge August </v>
          </cell>
          <cell r="U84">
            <v>6.33</v>
          </cell>
        </row>
        <row r="85">
          <cell r="C85" t="str">
            <v xml:space="preserve">E-Newsletters Monthly Charge September </v>
          </cell>
          <cell r="U85">
            <v>5.7</v>
          </cell>
        </row>
        <row r="86">
          <cell r="C86" t="str">
            <v xml:space="preserve">E-Newsletter Monthly Charge October, November, December </v>
          </cell>
          <cell r="U86">
            <v>17.100000000000001</v>
          </cell>
        </row>
        <row r="87">
          <cell r="C87" t="str">
            <v>Eastview Community Association (Jan,Jul,Sept,Nov 2019 Advertising) 
Inv# EVT 19 (10)-031</v>
          </cell>
          <cell r="U87">
            <v>100</v>
          </cell>
        </row>
        <row r="106">
          <cell r="U106">
            <v>0</v>
          </cell>
        </row>
        <row r="114">
          <cell r="U114">
            <v>44507.08</v>
          </cell>
        </row>
        <row r="119">
          <cell r="U119">
            <v>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'Donnell"/>
      <sheetName val="S2Q1"/>
      <sheetName val="S1Q1"/>
      <sheetName val="S2Q2"/>
      <sheetName val="S1Q2"/>
      <sheetName val="S2Q3"/>
      <sheetName val="S1Q3"/>
      <sheetName val="S2Q4"/>
      <sheetName val="S1Q4"/>
      <sheetName val="Travel &amp; Comm Expense Report"/>
      <sheetName val="Home &amp; Office Expense Report"/>
    </sheetNames>
    <sheetDataSet>
      <sheetData sheetId="0">
        <row r="46">
          <cell r="C46" t="str">
            <v>Mayor Fougere's - State of the City Address</v>
          </cell>
          <cell r="U46">
            <v>53.13</v>
          </cell>
        </row>
        <row r="47">
          <cell r="C47" t="str">
            <v>National League of Cities Conference (Flights, Registration, Hotel food etc)</v>
          </cell>
          <cell r="U47">
            <v>2870.69</v>
          </cell>
        </row>
        <row r="67">
          <cell r="C67" t="str">
            <v xml:space="preserve">E-Newsletter Monthly Charge July </v>
          </cell>
          <cell r="U67">
            <v>6.33</v>
          </cell>
        </row>
        <row r="68">
          <cell r="C68" t="str">
            <v xml:space="preserve">E-Newsletters Monthly charge August </v>
          </cell>
          <cell r="U68">
            <v>6.33</v>
          </cell>
        </row>
        <row r="69">
          <cell r="C69" t="str">
            <v xml:space="preserve">E-Newsletters Monthly Charge September </v>
          </cell>
          <cell r="U69">
            <v>5.7</v>
          </cell>
        </row>
        <row r="70">
          <cell r="C70" t="str">
            <v xml:space="preserve">E-Newsletter Monthly Charge October, November, December </v>
          </cell>
          <cell r="U70">
            <v>17.100000000000001</v>
          </cell>
        </row>
        <row r="88">
          <cell r="U88">
            <v>0</v>
          </cell>
        </row>
        <row r="98">
          <cell r="U98">
            <v>44507.08</v>
          </cell>
        </row>
        <row r="104">
          <cell r="U104">
            <v>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vens"/>
      <sheetName val="S2Q1"/>
      <sheetName val="S1Q1"/>
      <sheetName val="S2Q2"/>
      <sheetName val="S1Q2"/>
      <sheetName val="S2Q3"/>
      <sheetName val="S1Q3"/>
      <sheetName val="S2Q4"/>
      <sheetName val="S1Q4"/>
      <sheetName val="Travel &amp; Comm Expense Report"/>
      <sheetName val="Home &amp; Office Expense Report"/>
    </sheetNames>
    <sheetDataSet>
      <sheetData sheetId="0">
        <row r="48">
          <cell r="C48" t="str">
            <v xml:space="preserve">Renewable Energy Finance Summit (Alberta &amp; Saskatchewan) Flights </v>
          </cell>
          <cell r="U48">
            <v>108.41</v>
          </cell>
        </row>
        <row r="49">
          <cell r="C49" t="str">
            <v>Mayor Fougere's - State of the City Address</v>
          </cell>
          <cell r="U49">
            <v>53.13</v>
          </cell>
        </row>
        <row r="50">
          <cell r="C50" t="str">
            <v xml:space="preserve">Hoy Sun Association of Sask - Anniversary Buffet </v>
          </cell>
          <cell r="U50">
            <v>25</v>
          </cell>
        </row>
        <row r="51">
          <cell r="C51" t="str">
            <v xml:space="preserve">Renewable Energy Finance Summit (Alberta &amp; Saskatchewan) expenses </v>
          </cell>
          <cell r="U51">
            <v>206.41</v>
          </cell>
        </row>
        <row r="52">
          <cell r="C52" t="str">
            <v xml:space="preserve">Regina &amp; District Labour Council AGM Dinner </v>
          </cell>
          <cell r="U52">
            <v>40</v>
          </cell>
        </row>
        <row r="53">
          <cell r="C53" t="str">
            <v xml:space="preserve">Reimbursement for Regina &amp; District Labour Council AGM Dinner </v>
          </cell>
          <cell r="U53">
            <v>-40</v>
          </cell>
        </row>
        <row r="72">
          <cell r="C72" t="str">
            <v>Allied Printers - Invoice #124188-2 - Mailing</v>
          </cell>
          <cell r="U72">
            <v>3324.24</v>
          </cell>
        </row>
        <row r="73">
          <cell r="C73" t="str">
            <v xml:space="preserve">Canada Post - Ward Newsletter mailouts January 2019 </v>
          </cell>
          <cell r="U73">
            <v>1623.96</v>
          </cell>
        </row>
        <row r="74">
          <cell r="C74" t="str">
            <v>Signature Print It - Ward Newsletters January 2019 Inv # 71657</v>
          </cell>
          <cell r="U74">
            <v>4658.8500000000004</v>
          </cell>
        </row>
        <row r="93">
          <cell r="U93">
            <v>0</v>
          </cell>
        </row>
        <row r="95">
          <cell r="U95">
            <v>0</v>
          </cell>
        </row>
        <row r="103">
          <cell r="U103">
            <v>44507.08</v>
          </cell>
        </row>
        <row r="109">
          <cell r="U10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05061-984A-4A22-8D9F-272A96B20485}">
  <dimension ref="A2:BP70"/>
  <sheetViews>
    <sheetView workbookViewId="0">
      <selection sqref="A1:XFD1048576"/>
    </sheetView>
  </sheetViews>
  <sheetFormatPr defaultColWidth="9.1796875" defaultRowHeight="14" x14ac:dyDescent="0.3"/>
  <cols>
    <col min="1" max="4" width="7.7265625" style="2" customWidth="1"/>
    <col min="5" max="5" width="14.26953125" style="2" customWidth="1"/>
    <col min="6" max="8" width="12.7265625" style="2" customWidth="1"/>
    <col min="9" max="9" width="12.7265625" style="28" customWidth="1"/>
    <col min="10" max="10" width="12.453125" style="2" bestFit="1" customWidth="1"/>
    <col min="11" max="16384" width="9.1796875" style="2"/>
  </cols>
  <sheetData>
    <row r="2" spans="1:68" ht="15.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68" ht="15" x14ac:dyDescent="0.3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68" ht="15" x14ac:dyDescent="0.3">
      <c r="A4" s="4"/>
      <c r="B4" s="4"/>
      <c r="C4" s="4"/>
      <c r="D4" s="4"/>
      <c r="E4" s="4"/>
      <c r="F4" s="4"/>
      <c r="G4" s="4"/>
      <c r="H4" s="4"/>
      <c r="I4" s="5"/>
    </row>
    <row r="5" spans="1:68" ht="15" x14ac:dyDescent="0.3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68" ht="15.5" x14ac:dyDescent="0.35">
      <c r="A6" s="3" t="s">
        <v>3</v>
      </c>
      <c r="B6" s="3"/>
      <c r="C6" s="3"/>
      <c r="D6" s="3"/>
      <c r="E6" s="3"/>
      <c r="F6" s="3"/>
      <c r="G6" s="3"/>
      <c r="H6" s="3"/>
      <c r="I6" s="3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.5" x14ac:dyDescent="0.35">
      <c r="A7" s="8"/>
      <c r="B7" s="8"/>
      <c r="C7" s="8"/>
      <c r="D7" s="8"/>
      <c r="E7" s="8"/>
      <c r="F7" s="8"/>
      <c r="G7" s="8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.5" x14ac:dyDescent="0.35">
      <c r="A8" s="9"/>
      <c r="B8" s="9"/>
      <c r="C8" s="9"/>
      <c r="D8" s="9"/>
      <c r="E8" s="9"/>
      <c r="F8" s="9"/>
      <c r="G8" s="9"/>
      <c r="H8" s="10"/>
      <c r="I8" s="10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.5" x14ac:dyDescent="0.35">
      <c r="A9" s="11"/>
      <c r="B9" s="11"/>
      <c r="C9" s="11"/>
      <c r="D9" s="11"/>
      <c r="E9" s="11"/>
      <c r="F9" s="11"/>
      <c r="G9" s="11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.5" x14ac:dyDescent="0.35">
      <c r="A10" s="12"/>
      <c r="B10" s="12"/>
      <c r="C10" s="4" t="s">
        <v>4</v>
      </c>
      <c r="D10" s="12"/>
      <c r="E10" s="12"/>
      <c r="F10" s="13"/>
      <c r="G10" s="13"/>
      <c r="H10" s="13"/>
      <c r="I10" s="14">
        <v>10000</v>
      </c>
    </row>
    <row r="11" spans="1:68" ht="15.5" x14ac:dyDescent="0.35">
      <c r="A11" s="12"/>
      <c r="B11" s="12"/>
      <c r="C11" s="4"/>
      <c r="D11" s="12"/>
      <c r="E11" s="12"/>
      <c r="F11" s="13"/>
      <c r="G11" s="13"/>
      <c r="H11" s="13"/>
      <c r="I11" s="14"/>
    </row>
    <row r="12" spans="1:68" s="12" customFormat="1" ht="15.5" x14ac:dyDescent="0.35">
      <c r="A12" s="4" t="s">
        <v>5</v>
      </c>
      <c r="B12" s="4"/>
      <c r="C12" s="4"/>
      <c r="D12" s="4"/>
      <c r="F12" s="13"/>
      <c r="G12" s="13"/>
      <c r="H12" s="13"/>
      <c r="I12" s="14"/>
    </row>
    <row r="13" spans="1:68" s="12" customFormat="1" ht="15.5" x14ac:dyDescent="0.35">
      <c r="A13" s="12" t="str">
        <f>[1]Bresciani!C46</f>
        <v>Mayor Fougere's - State of the City Address</v>
      </c>
      <c r="F13" s="13"/>
      <c r="G13" s="13"/>
      <c r="H13" s="13"/>
      <c r="I13" s="15">
        <f>[1]Bresciani!U46</f>
        <v>53.13</v>
      </c>
    </row>
    <row r="14" spans="1:68" s="12" customFormat="1" ht="15.5" x14ac:dyDescent="0.35">
      <c r="A14" s="12" t="str">
        <f>[1]Bresciani!C47</f>
        <v xml:space="preserve">Winter Cities Shake-Up Conference Saskatoon - Hotel </v>
      </c>
      <c r="F14" s="13"/>
      <c r="G14" s="13"/>
      <c r="H14" s="13"/>
      <c r="I14" s="15">
        <f>[1]Bresciani!U47</f>
        <v>302.41000000000003</v>
      </c>
    </row>
    <row r="15" spans="1:68" s="12" customFormat="1" ht="15.5" x14ac:dyDescent="0.35">
      <c r="A15" s="12" t="str">
        <f>[1]Bresciani!C48</f>
        <v xml:space="preserve">Winter Cities Shake-Up Conference - One Day registration </v>
      </c>
      <c r="F15" s="13"/>
      <c r="G15" s="13"/>
      <c r="H15" s="13"/>
      <c r="I15" s="15">
        <f>[1]Bresciani!U48</f>
        <v>151.31</v>
      </c>
    </row>
    <row r="16" spans="1:68" s="12" customFormat="1" ht="15.5" x14ac:dyDescent="0.35">
      <c r="A16" s="12" t="str">
        <f>[1]Bresciani!C49</f>
        <v>Travel Claim Form (Mileage, Food) Winter Cities Conference Saskatoon</v>
      </c>
      <c r="F16" s="13"/>
      <c r="G16" s="13"/>
      <c r="H16" s="13"/>
      <c r="I16" s="15">
        <f>[1]Bresciani!U49</f>
        <v>271.01</v>
      </c>
    </row>
    <row r="17" spans="1:9" s="12" customFormat="1" ht="15.5" x14ac:dyDescent="0.35">
      <c r="A17" s="12" t="str">
        <f>[1]Bresciani!C50</f>
        <v xml:space="preserve">Coldest Night of the Year - YWCA event </v>
      </c>
      <c r="F17" s="13"/>
      <c r="G17" s="13"/>
      <c r="H17" s="13"/>
      <c r="I17" s="15">
        <f>[1]Bresciani!U50</f>
        <v>25</v>
      </c>
    </row>
    <row r="18" spans="1:9" s="12" customFormat="1" ht="15.5" x14ac:dyDescent="0.35">
      <c r="A18" s="12" t="str">
        <f>[1]Bresciani!C51</f>
        <v xml:space="preserve">16th Annual Love Your Neighbour Banquet </v>
      </c>
      <c r="F18" s="13"/>
      <c r="G18" s="13"/>
      <c r="H18" s="13"/>
      <c r="I18" s="15">
        <f>[1]Bresciani!U51</f>
        <v>35</v>
      </c>
    </row>
    <row r="19" spans="1:9" s="12" customFormat="1" ht="15.5" x14ac:dyDescent="0.35">
      <c r="A19" s="12" t="str">
        <f>[1]Bresciani!C52</f>
        <v xml:space="preserve">Chinese Freemasons Anniversary Banquet </v>
      </c>
      <c r="F19" s="13"/>
      <c r="G19" s="13"/>
      <c r="H19" s="13"/>
      <c r="I19" s="15">
        <f>[1]Bresciani!U52</f>
        <v>68</v>
      </c>
    </row>
    <row r="20" spans="1:9" s="12" customFormat="1" ht="15.5" x14ac:dyDescent="0.35">
      <c r="A20" s="12" t="str">
        <f>[1]Bresciani!C53</f>
        <v xml:space="preserve">India Night - Cultural Connection Regina </v>
      </c>
      <c r="F20" s="13"/>
      <c r="G20" s="13"/>
      <c r="H20" s="13"/>
      <c r="I20" s="15">
        <f>[1]Bresciani!U53</f>
        <v>125</v>
      </c>
    </row>
    <row r="21" spans="1:9" s="12" customFormat="1" ht="15.5" x14ac:dyDescent="0.35">
      <c r="A21" s="12" t="str">
        <f>[1]Bresciani!C54</f>
        <v xml:space="preserve">Queen City Ex Parade </v>
      </c>
      <c r="F21" s="13"/>
      <c r="G21" s="13"/>
      <c r="H21" s="13"/>
      <c r="I21" s="15">
        <f>[1]Bresciani!U54</f>
        <v>65.62</v>
      </c>
    </row>
    <row r="22" spans="1:9" s="12" customFormat="1" ht="15.5" x14ac:dyDescent="0.35">
      <c r="A22" s="12" t="str">
        <f>[1]Bresciani!C55</f>
        <v xml:space="preserve">Ignite Adult Learning Corp - Cycle 43 Graduation </v>
      </c>
      <c r="F22" s="13"/>
      <c r="G22" s="13"/>
      <c r="H22" s="13"/>
      <c r="I22" s="15">
        <f>[1]Bresciani!U55</f>
        <v>35</v>
      </c>
    </row>
    <row r="23" spans="1:9" s="12" customFormat="1" ht="15.5" x14ac:dyDescent="0.35">
      <c r="A23" s="12" t="str">
        <f>[1]Bresciani!C56</f>
        <v xml:space="preserve">37th India Supper Night Gala - India Canada Association of Saskatchewan </v>
      </c>
      <c r="F23" s="13"/>
      <c r="G23" s="13"/>
      <c r="H23" s="13"/>
      <c r="I23" s="15">
        <f>[1]Bresciani!U56</f>
        <v>125</v>
      </c>
    </row>
    <row r="24" spans="1:9" s="12" customFormat="1" ht="15.5" x14ac:dyDescent="0.35">
      <c r="A24" s="12" t="str">
        <f>[1]Bresciani!C57</f>
        <v>Walk a Mile in Her Shoes - YWCA Fundraising event</v>
      </c>
      <c r="F24" s="13"/>
      <c r="G24" s="13"/>
      <c r="H24" s="13"/>
      <c r="I24" s="15">
        <f>[1]Bresciani!U57</f>
        <v>20</v>
      </c>
    </row>
    <row r="25" spans="1:9" s="12" customFormat="1" ht="15.5" x14ac:dyDescent="0.35">
      <c r="A25" s="12" t="str">
        <f>[1]Bresciani!C58</f>
        <v xml:space="preserve">MacKenzie Gala </v>
      </c>
      <c r="F25" s="13"/>
      <c r="G25" s="13"/>
      <c r="H25" s="13"/>
      <c r="I25" s="15">
        <f>[1]Bresciani!U58</f>
        <v>130</v>
      </c>
    </row>
    <row r="26" spans="1:9" s="12" customFormat="1" ht="15.5" x14ac:dyDescent="0.35">
      <c r="A26" s="12" t="str">
        <f>[1]Bresciani!C59</f>
        <v xml:space="preserve">Mayor Fougere - A Year In Review Breakfast </v>
      </c>
      <c r="F26" s="13"/>
      <c r="G26" s="13"/>
      <c r="H26" s="13"/>
      <c r="I26" s="15">
        <f>[1]Bresciani!U59</f>
        <v>39.99</v>
      </c>
    </row>
    <row r="27" spans="1:9" ht="18" customHeight="1" x14ac:dyDescent="0.35">
      <c r="A27" s="12" t="str">
        <f>[1]Bresciani!C60</f>
        <v>Kick off to Agribition - Premier Scott Moe</v>
      </c>
      <c r="B27" s="12"/>
      <c r="C27" s="12"/>
      <c r="D27" s="12"/>
      <c r="E27" s="12"/>
      <c r="F27" s="13"/>
      <c r="G27" s="13"/>
      <c r="H27" s="13"/>
      <c r="I27" s="15">
        <f>[1]Bresciani!U60</f>
        <v>75</v>
      </c>
    </row>
    <row r="28" spans="1:9" ht="18" customHeight="1" x14ac:dyDescent="0.35">
      <c r="A28" s="12" t="str">
        <f>[1]Bresciani!C61</f>
        <v xml:space="preserve">Kiwanis  100th Gala </v>
      </c>
      <c r="B28" s="12"/>
      <c r="C28" s="12"/>
      <c r="D28" s="12"/>
      <c r="E28" s="12"/>
      <c r="F28" s="13"/>
      <c r="G28" s="13"/>
      <c r="H28" s="13"/>
      <c r="I28" s="15">
        <f>[1]Bresciani!U61</f>
        <v>65</v>
      </c>
    </row>
    <row r="29" spans="1:9" ht="18" customHeight="1" x14ac:dyDescent="0.35">
      <c r="A29" s="12" t="str">
        <f>[1]Bresciani!C62</f>
        <v xml:space="preserve">CNIB Guide Dogs with Purpose Gala </v>
      </c>
      <c r="B29" s="12"/>
      <c r="C29" s="12"/>
      <c r="D29" s="12"/>
      <c r="E29" s="12"/>
      <c r="F29" s="13"/>
      <c r="G29" s="13"/>
      <c r="H29" s="13"/>
      <c r="I29" s="15">
        <f>[1]Bresciani!U62</f>
        <v>125</v>
      </c>
    </row>
    <row r="30" spans="1:9" ht="18" customHeight="1" x14ac:dyDescent="0.35">
      <c r="A30" s="4" t="s">
        <v>6</v>
      </c>
      <c r="B30" s="12"/>
      <c r="C30" s="4"/>
      <c r="D30" s="12"/>
      <c r="E30" s="12"/>
      <c r="F30" s="13"/>
      <c r="G30" s="13"/>
      <c r="H30" s="13"/>
      <c r="I30" s="14">
        <f>SUM(I13:I29)</f>
        <v>1711.47</v>
      </c>
    </row>
    <row r="31" spans="1:9" ht="18" customHeight="1" x14ac:dyDescent="0.35">
      <c r="A31" s="4"/>
      <c r="B31" s="12"/>
      <c r="C31" s="4"/>
      <c r="D31" s="12"/>
      <c r="E31" s="12"/>
      <c r="F31" s="13"/>
      <c r="G31" s="13"/>
      <c r="H31" s="13"/>
      <c r="I31" s="14"/>
    </row>
    <row r="32" spans="1:9" ht="18" customHeight="1" x14ac:dyDescent="0.35">
      <c r="A32" s="4" t="s">
        <v>7</v>
      </c>
      <c r="B32" s="12"/>
      <c r="C32" s="4"/>
      <c r="D32" s="12"/>
      <c r="E32" s="12"/>
      <c r="F32" s="13"/>
      <c r="G32" s="13"/>
      <c r="H32" s="13"/>
      <c r="I32" s="14"/>
    </row>
    <row r="33" spans="1:68" ht="18" customHeight="1" x14ac:dyDescent="0.35">
      <c r="A33" s="12" t="str">
        <f>[1]Bresciani!C67</f>
        <v xml:space="preserve">AECA - Card Size Colour Ad January Newsletter (Inv # 1733) </v>
      </c>
      <c r="B33" s="12"/>
      <c r="C33" s="4"/>
      <c r="D33" s="12"/>
      <c r="E33" s="12"/>
      <c r="F33" s="13"/>
      <c r="G33" s="13"/>
      <c r="H33" s="13"/>
      <c r="I33" s="15">
        <f>[1]Bresciani!U67</f>
        <v>80</v>
      </c>
    </row>
    <row r="34" spans="1:68" ht="18" customHeight="1" x14ac:dyDescent="0.35">
      <c r="A34" s="12" t="str">
        <f>[1]Bresciani!C68</f>
        <v>Ward Newsletters - Canada Post mail out January 2019</v>
      </c>
      <c r="B34" s="12"/>
      <c r="C34" s="4"/>
      <c r="D34" s="12"/>
      <c r="E34" s="12"/>
      <c r="F34" s="13"/>
      <c r="G34" s="13"/>
      <c r="H34" s="13"/>
      <c r="I34" s="15">
        <f>[1]Bresciani!U68</f>
        <v>1380.72</v>
      </c>
    </row>
    <row r="35" spans="1:68" ht="18" customHeight="1" x14ac:dyDescent="0.35">
      <c r="A35" s="12" t="str">
        <f>[1]Bresciani!C69</f>
        <v xml:space="preserve">Signature Print It - Revised invoice # 71619B </v>
      </c>
      <c r="B35" s="12"/>
      <c r="C35" s="4"/>
      <c r="D35" s="12"/>
      <c r="E35" s="12"/>
      <c r="F35" s="13"/>
      <c r="G35" s="13"/>
      <c r="H35" s="13"/>
      <c r="I35" s="15">
        <f>[1]Bresciani!U69</f>
        <v>909.3</v>
      </c>
    </row>
    <row r="36" spans="1:68" ht="18" customHeight="1" x14ac:dyDescent="0.35">
      <c r="A36" s="12" t="str">
        <f>[1]Bresciani!C70</f>
        <v xml:space="preserve">E-Newsletters Monthly charge July </v>
      </c>
      <c r="B36" s="12"/>
      <c r="C36" s="4"/>
      <c r="D36" s="12"/>
      <c r="E36" s="12"/>
      <c r="F36" s="13"/>
      <c r="G36" s="13"/>
      <c r="H36" s="13"/>
      <c r="I36" s="15">
        <f>[1]Bresciani!U70</f>
        <v>6.33</v>
      </c>
    </row>
    <row r="37" spans="1:68" ht="18" customHeight="1" x14ac:dyDescent="0.35">
      <c r="A37" s="12" t="str">
        <f>[1]Bresciani!C71</f>
        <v xml:space="preserve">E-Newsletters Monthly charge August </v>
      </c>
      <c r="B37" s="12"/>
      <c r="C37" s="4"/>
      <c r="D37" s="12"/>
      <c r="E37" s="12"/>
      <c r="F37" s="13"/>
      <c r="G37" s="13"/>
      <c r="H37" s="13"/>
      <c r="I37" s="15">
        <f>[1]Bresciani!U71</f>
        <v>6.33</v>
      </c>
    </row>
    <row r="38" spans="1:68" ht="18" customHeight="1" x14ac:dyDescent="0.35">
      <c r="A38" s="12" t="str">
        <f>[1]Bresciani!C72</f>
        <v>AECA Half Page Ad in Sept and Jan AECA Newsletter (Inv#1736)</v>
      </c>
      <c r="B38" s="12"/>
      <c r="C38" s="4"/>
      <c r="D38" s="12"/>
      <c r="E38" s="12"/>
      <c r="F38" s="13"/>
      <c r="G38" s="13"/>
      <c r="H38" s="13"/>
      <c r="I38" s="15">
        <f>[1]Bresciani!U72</f>
        <v>640</v>
      </c>
    </row>
    <row r="39" spans="1:68" ht="18" customHeight="1" x14ac:dyDescent="0.35">
      <c r="A39" s="12" t="str">
        <f>[1]Bresciani!C73</f>
        <v xml:space="preserve">E-Newsletters Monthly charge 10 Councillor </v>
      </c>
      <c r="B39" s="12"/>
      <c r="C39" s="4"/>
      <c r="D39" s="12"/>
      <c r="E39" s="12"/>
      <c r="F39" s="13"/>
      <c r="G39" s="13"/>
      <c r="H39" s="13"/>
      <c r="I39" s="15">
        <f>[1]Bresciani!U73</f>
        <v>22.8</v>
      </c>
    </row>
    <row r="40" spans="1:68" ht="18" customHeight="1" x14ac:dyDescent="0.35">
      <c r="A40" s="12" t="str">
        <f>[1]Bresciani!C74</f>
        <v xml:space="preserve">Resurrection Parish - Bulletin Advertising Nov 2019 -  Apr 2020 </v>
      </c>
      <c r="B40" s="12"/>
      <c r="C40" s="4"/>
      <c r="D40" s="12"/>
      <c r="E40" s="12"/>
      <c r="F40" s="13"/>
      <c r="G40" s="13"/>
      <c r="H40" s="13"/>
      <c r="I40" s="15">
        <f>[1]Bresciani!U74</f>
        <v>500</v>
      </c>
    </row>
    <row r="41" spans="1:68" ht="18" customHeight="1" x14ac:dyDescent="0.35">
      <c r="A41" s="12" t="str">
        <f>[1]Bresciani!C75</f>
        <v>Prairie Advertising - Ward 4 Christmas Card distribution (mail prep, postage and distribution) (Inv# 55000)</v>
      </c>
      <c r="B41" s="12"/>
      <c r="C41" s="4"/>
      <c r="D41" s="12"/>
      <c r="E41" s="12"/>
      <c r="F41" s="13"/>
      <c r="G41" s="13"/>
      <c r="H41" s="13"/>
      <c r="I41" s="15">
        <f>[1]Bresciani!U75</f>
        <v>1641.3</v>
      </c>
    </row>
    <row r="42" spans="1:68" ht="18" customHeight="1" x14ac:dyDescent="0.35">
      <c r="A42" s="12" t="str">
        <f>[1]Bresciani!C76</f>
        <v>Western Litho Printers - Christmas Card Holiday printing materials Qty: 10,812</v>
      </c>
      <c r="B42" s="12"/>
      <c r="C42" s="4"/>
      <c r="D42" s="12"/>
      <c r="E42" s="12"/>
      <c r="F42" s="13"/>
      <c r="G42" s="13"/>
      <c r="H42" s="13"/>
      <c r="I42" s="15">
        <f>[1]Bresciani!U76</f>
        <v>1231.5</v>
      </c>
    </row>
    <row r="43" spans="1:68" ht="21.75" customHeight="1" x14ac:dyDescent="0.35">
      <c r="A43" s="4" t="s">
        <v>8</v>
      </c>
      <c r="B43" s="12"/>
      <c r="C43" s="4"/>
      <c r="D43" s="12"/>
      <c r="E43" s="12"/>
      <c r="F43" s="13"/>
      <c r="G43" s="13"/>
      <c r="H43" s="13"/>
      <c r="I43" s="14">
        <f>SUM(I33:I42)</f>
        <v>6418.28</v>
      </c>
    </row>
    <row r="44" spans="1:68" ht="18" customHeight="1" x14ac:dyDescent="0.35">
      <c r="A44" s="4"/>
      <c r="B44" s="12"/>
      <c r="C44" s="4"/>
      <c r="D44" s="12"/>
      <c r="E44" s="12"/>
      <c r="F44" s="13"/>
      <c r="G44" s="13"/>
      <c r="H44" s="13"/>
      <c r="I44" s="14"/>
    </row>
    <row r="45" spans="1:68" ht="15.5" x14ac:dyDescent="0.35">
      <c r="A45" s="4" t="s">
        <v>9</v>
      </c>
      <c r="B45" s="4"/>
      <c r="C45" s="4"/>
      <c r="D45" s="4"/>
      <c r="E45" s="12"/>
      <c r="F45" s="16"/>
      <c r="G45" s="16"/>
      <c r="H45" s="16"/>
      <c r="I45" s="1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</row>
    <row r="46" spans="1:68" ht="15.5" x14ac:dyDescent="0.35">
      <c r="A46" s="4" t="s">
        <v>8</v>
      </c>
      <c r="B46" s="4"/>
      <c r="C46" s="4"/>
      <c r="D46" s="4"/>
      <c r="E46" s="12"/>
      <c r="F46" s="16"/>
      <c r="G46" s="16"/>
      <c r="H46" s="16"/>
      <c r="I46" s="16">
        <f>[1]Bresciani!U88</f>
        <v>300</v>
      </c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</row>
    <row r="47" spans="1:68" ht="15.5" x14ac:dyDescent="0.35">
      <c r="A47" s="4"/>
      <c r="B47" s="4"/>
      <c r="C47" s="4"/>
      <c r="D47" s="4"/>
      <c r="E47" s="12"/>
      <c r="F47" s="16"/>
      <c r="G47" s="16"/>
      <c r="H47" s="16"/>
      <c r="I47" s="1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  <row r="48" spans="1:68" ht="15.5" x14ac:dyDescent="0.35">
      <c r="A48" s="4"/>
      <c r="B48" s="4"/>
      <c r="C48" s="4"/>
      <c r="D48" s="4"/>
      <c r="E48" s="12"/>
      <c r="F48" s="16"/>
      <c r="G48" s="16"/>
      <c r="H48" s="16"/>
      <c r="I48" s="1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</row>
    <row r="49" spans="1:9" ht="16" thickBot="1" x14ac:dyDescent="0.4">
      <c r="A49" s="12"/>
      <c r="B49" s="12"/>
      <c r="C49" s="4" t="s">
        <v>10</v>
      </c>
      <c r="D49" s="12"/>
      <c r="E49" s="12"/>
      <c r="F49" s="16"/>
      <c r="G49" s="16"/>
      <c r="H49" s="16"/>
      <c r="I49" s="17">
        <f>I30+I43+I46</f>
        <v>8429.75</v>
      </c>
    </row>
    <row r="50" spans="1:9" ht="15.5" x14ac:dyDescent="0.35">
      <c r="A50" s="12"/>
      <c r="B50" s="12"/>
      <c r="C50" s="4"/>
      <c r="D50" s="12"/>
      <c r="E50" s="12"/>
      <c r="F50" s="13"/>
      <c r="G50" s="13"/>
      <c r="H50" s="13"/>
      <c r="I50" s="18"/>
    </row>
    <row r="51" spans="1:9" ht="16" thickBot="1" x14ac:dyDescent="0.4">
      <c r="A51" s="12"/>
      <c r="B51" s="12"/>
      <c r="C51" s="4" t="s">
        <v>11</v>
      </c>
      <c r="D51" s="12"/>
      <c r="E51" s="12"/>
      <c r="F51" s="16"/>
      <c r="G51" s="16"/>
      <c r="H51" s="16"/>
      <c r="I51" s="19">
        <f>I10-I49</f>
        <v>1570.25</v>
      </c>
    </row>
    <row r="52" spans="1:9" ht="16" thickTop="1" x14ac:dyDescent="0.35">
      <c r="A52" s="12"/>
      <c r="B52" s="12"/>
      <c r="C52" s="4"/>
      <c r="D52" s="12"/>
      <c r="E52" s="12"/>
      <c r="F52" s="13"/>
      <c r="G52" s="13"/>
      <c r="H52" s="13"/>
      <c r="I52" s="14"/>
    </row>
    <row r="53" spans="1:9" ht="15.5" x14ac:dyDescent="0.35">
      <c r="A53" s="12"/>
      <c r="B53" s="12"/>
      <c r="C53" s="4"/>
      <c r="D53" s="12"/>
      <c r="E53" s="12"/>
      <c r="F53" s="13"/>
      <c r="G53" s="13"/>
      <c r="H53" s="13"/>
      <c r="I53" s="14"/>
    </row>
    <row r="54" spans="1:9" ht="15.5" x14ac:dyDescent="0.35">
      <c r="A54" s="20"/>
      <c r="B54" s="20"/>
      <c r="C54" s="21"/>
      <c r="D54" s="20"/>
      <c r="E54" s="20"/>
      <c r="F54" s="22"/>
      <c r="G54" s="22"/>
      <c r="H54" s="22"/>
      <c r="I54" s="23"/>
    </row>
    <row r="55" spans="1:9" ht="15.5" x14ac:dyDescent="0.35">
      <c r="A55" s="12"/>
      <c r="B55" s="12"/>
      <c r="C55" s="4"/>
      <c r="D55" s="12"/>
      <c r="E55" s="12"/>
      <c r="F55" s="13"/>
      <c r="G55" s="13"/>
      <c r="H55" s="13"/>
      <c r="I55" s="14"/>
    </row>
    <row r="56" spans="1:9" ht="15.5" x14ac:dyDescent="0.35">
      <c r="A56" s="12"/>
      <c r="B56" s="12"/>
      <c r="C56" s="4"/>
      <c r="D56" s="12"/>
      <c r="E56" s="12"/>
      <c r="F56" s="13"/>
      <c r="G56" s="13"/>
      <c r="H56" s="13"/>
      <c r="I56" s="14"/>
    </row>
    <row r="57" spans="1:9" ht="15.5" x14ac:dyDescent="0.35">
      <c r="A57" s="24"/>
      <c r="B57" s="25" t="s">
        <v>12</v>
      </c>
      <c r="C57" s="4" t="s">
        <v>13</v>
      </c>
      <c r="D57" s="4"/>
      <c r="E57" s="4"/>
      <c r="F57" s="12"/>
      <c r="I57" s="14"/>
    </row>
    <row r="58" spans="1:9" ht="15" x14ac:dyDescent="0.3">
      <c r="A58" s="24"/>
      <c r="C58" s="4"/>
      <c r="D58" s="24"/>
      <c r="E58" s="24"/>
      <c r="I58" s="14"/>
    </row>
    <row r="59" spans="1:9" ht="15.5" x14ac:dyDescent="0.35">
      <c r="A59" s="24"/>
      <c r="C59" s="4"/>
      <c r="D59" s="4"/>
      <c r="E59" s="12"/>
      <c r="F59" s="13"/>
      <c r="G59" s="13"/>
      <c r="H59" s="13"/>
      <c r="I59" s="14"/>
    </row>
    <row r="60" spans="1:9" ht="15.5" x14ac:dyDescent="0.35">
      <c r="F60" s="26"/>
      <c r="G60" s="26"/>
      <c r="H60" s="26"/>
      <c r="I60" s="5"/>
    </row>
    <row r="61" spans="1:9" ht="15.5" x14ac:dyDescent="0.35">
      <c r="A61" s="12" t="s">
        <v>14</v>
      </c>
      <c r="B61" s="4"/>
      <c r="C61" s="4"/>
      <c r="D61" s="4"/>
      <c r="E61" s="4"/>
      <c r="F61" s="16"/>
      <c r="G61" s="16"/>
      <c r="H61" s="16"/>
      <c r="I61" s="16">
        <f>[1]Bresciani!U100</f>
        <v>44507.08</v>
      </c>
    </row>
    <row r="62" spans="1:9" ht="15.5" x14ac:dyDescent="0.35">
      <c r="A62" s="12" t="s">
        <v>15</v>
      </c>
      <c r="B62" s="4"/>
      <c r="C62" s="4"/>
      <c r="D62" s="4"/>
      <c r="E62" s="4"/>
      <c r="F62" s="16"/>
      <c r="G62" s="16"/>
      <c r="H62" s="16"/>
      <c r="I62" s="16">
        <f>[1]Bresciani!U104</f>
        <v>600</v>
      </c>
    </row>
    <row r="63" spans="1:9" ht="15.5" x14ac:dyDescent="0.35">
      <c r="A63" s="12" t="s">
        <v>16</v>
      </c>
      <c r="B63" s="4"/>
      <c r="C63" s="4"/>
      <c r="D63" s="4"/>
      <c r="E63" s="4"/>
      <c r="F63" s="16"/>
      <c r="G63" s="16"/>
      <c r="H63" s="16"/>
      <c r="I63" s="16">
        <f>I46</f>
        <v>300</v>
      </c>
    </row>
    <row r="64" spans="1:9" ht="16" thickBot="1" x14ac:dyDescent="0.4">
      <c r="A64" s="24"/>
      <c r="C64" s="4" t="s">
        <v>17</v>
      </c>
      <c r="D64" s="4"/>
      <c r="F64" s="16"/>
      <c r="G64" s="16"/>
      <c r="H64" s="16"/>
      <c r="I64" s="27">
        <f>SUM(I61:I63)</f>
        <v>45407.08</v>
      </c>
    </row>
    <row r="65" spans="1:68" ht="15.5" x14ac:dyDescent="0.35">
      <c r="F65" s="12"/>
      <c r="G65" s="12"/>
      <c r="H65" s="12"/>
    </row>
    <row r="66" spans="1:68" x14ac:dyDescent="0.3">
      <c r="H66" s="29"/>
    </row>
    <row r="67" spans="1:68" ht="15.5" x14ac:dyDescent="0.35">
      <c r="B67" s="25" t="s">
        <v>12</v>
      </c>
      <c r="C67" s="2" t="s">
        <v>18</v>
      </c>
      <c r="J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9" spans="1:68" ht="15.5" x14ac:dyDescent="0.35">
      <c r="A69" s="12"/>
      <c r="I69" s="16"/>
    </row>
    <row r="70" spans="1:68" x14ac:dyDescent="0.3">
      <c r="B70" s="25"/>
    </row>
  </sheetData>
  <mergeCells count="5">
    <mergeCell ref="A2:I2"/>
    <mergeCell ref="A3:I3"/>
    <mergeCell ref="A5:I5"/>
    <mergeCell ref="A6:I6"/>
    <mergeCell ref="A7:G7"/>
  </mergeCells>
  <conditionalFormatting sqref="F45:I48">
    <cfRule type="cellIs" dxfId="33" priority="3" operator="equal">
      <formula>0</formula>
    </cfRule>
  </conditionalFormatting>
  <conditionalFormatting sqref="F62:I62 I63">
    <cfRule type="cellIs" dxfId="32" priority="1" operator="equal">
      <formula>0</formula>
    </cfRule>
  </conditionalFormatting>
  <conditionalFormatting sqref="F61:I61 F63:H63">
    <cfRule type="cellIs" dxfId="31" priority="2" operator="equal">
      <formula>0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8BCEC-9537-42D6-B81F-8C006FAAE163}">
  <dimension ref="A2:BP36"/>
  <sheetViews>
    <sheetView tabSelected="1" workbookViewId="0">
      <selection sqref="A1:XFD1048576"/>
    </sheetView>
  </sheetViews>
  <sheetFormatPr defaultColWidth="9.1796875" defaultRowHeight="14" x14ac:dyDescent="0.3"/>
  <cols>
    <col min="1" max="4" width="7.7265625" style="2" customWidth="1"/>
    <col min="5" max="5" width="14.26953125" style="2" customWidth="1"/>
    <col min="6" max="8" width="12.7265625" style="2" customWidth="1"/>
    <col min="9" max="9" width="13.453125" style="28" bestFit="1" customWidth="1"/>
    <col min="10" max="10" width="12.453125" style="2" bestFit="1" customWidth="1"/>
    <col min="11" max="16384" width="9.1796875" style="2"/>
  </cols>
  <sheetData>
    <row r="2" spans="1:68" ht="15.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68" ht="15" x14ac:dyDescent="0.3">
      <c r="A3" s="3" t="s">
        <v>39</v>
      </c>
      <c r="B3" s="3"/>
      <c r="C3" s="3"/>
      <c r="D3" s="3"/>
      <c r="E3" s="3"/>
      <c r="F3" s="3"/>
      <c r="G3" s="3"/>
      <c r="H3" s="3"/>
      <c r="I3" s="3"/>
    </row>
    <row r="4" spans="1:68" ht="15" x14ac:dyDescent="0.3">
      <c r="A4" s="4"/>
      <c r="B4" s="4"/>
      <c r="C4" s="4"/>
      <c r="D4" s="4"/>
      <c r="E4" s="4"/>
      <c r="F4" s="4"/>
      <c r="G4" s="4"/>
      <c r="H4" s="4"/>
      <c r="I4" s="5"/>
    </row>
    <row r="5" spans="1:68" ht="15" x14ac:dyDescent="0.3">
      <c r="A5" s="3" t="s">
        <v>29</v>
      </c>
      <c r="B5" s="3"/>
      <c r="C5" s="3"/>
      <c r="D5" s="3"/>
      <c r="E5" s="3"/>
      <c r="F5" s="3"/>
      <c r="G5" s="3"/>
      <c r="H5" s="3"/>
      <c r="I5" s="3"/>
    </row>
    <row r="6" spans="1:68" ht="15.5" x14ac:dyDescent="0.35">
      <c r="A6" s="3" t="s">
        <v>3</v>
      </c>
      <c r="B6" s="3"/>
      <c r="C6" s="3"/>
      <c r="D6" s="3"/>
      <c r="E6" s="3"/>
      <c r="F6" s="3"/>
      <c r="G6" s="3"/>
      <c r="H6" s="3"/>
      <c r="I6" s="3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.5" x14ac:dyDescent="0.35">
      <c r="A7" s="8"/>
      <c r="B7" s="8"/>
      <c r="C7" s="8"/>
      <c r="D7" s="8"/>
      <c r="E7" s="8"/>
      <c r="F7" s="8"/>
      <c r="G7" s="8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.5" x14ac:dyDescent="0.35">
      <c r="A8" s="9"/>
      <c r="B8" s="9"/>
      <c r="C8" s="9"/>
      <c r="D8" s="9"/>
      <c r="E8" s="9"/>
      <c r="F8" s="9"/>
      <c r="G8" s="9"/>
      <c r="H8" s="10"/>
      <c r="I8" s="10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.5" x14ac:dyDescent="0.35">
      <c r="A9" s="11"/>
      <c r="B9" s="11"/>
      <c r="C9" s="11"/>
      <c r="D9" s="11"/>
      <c r="E9" s="11"/>
      <c r="F9" s="11"/>
      <c r="G9" s="11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.5" x14ac:dyDescent="0.35">
      <c r="A10" s="12"/>
      <c r="B10" s="12"/>
      <c r="C10" s="4" t="s">
        <v>40</v>
      </c>
      <c r="D10" s="12"/>
      <c r="E10" s="12"/>
      <c r="F10" s="13"/>
      <c r="G10" s="13"/>
      <c r="H10" s="13"/>
      <c r="I10" s="14">
        <v>10000</v>
      </c>
    </row>
    <row r="11" spans="1:68" ht="15.5" x14ac:dyDescent="0.35">
      <c r="A11" s="12"/>
      <c r="B11" s="12"/>
      <c r="C11" s="4"/>
      <c r="D11" s="12"/>
      <c r="E11" s="12"/>
      <c r="F11" s="13"/>
      <c r="G11" s="13"/>
      <c r="H11" s="13"/>
      <c r="I11" s="14"/>
    </row>
    <row r="12" spans="1:68" s="12" customFormat="1" ht="15.5" x14ac:dyDescent="0.35">
      <c r="B12" s="4"/>
      <c r="C12" s="4" t="s">
        <v>41</v>
      </c>
      <c r="D12" s="4"/>
      <c r="F12" s="13"/>
      <c r="G12" s="13"/>
      <c r="H12" s="13"/>
      <c r="I12" s="14">
        <f>[10]S1Q3!I20</f>
        <v>8766.26</v>
      </c>
    </row>
    <row r="13" spans="1:68" ht="15.5" x14ac:dyDescent="0.35">
      <c r="A13" s="12"/>
      <c r="B13" s="12"/>
      <c r="C13" s="4"/>
      <c r="D13" s="12"/>
      <c r="E13" s="12"/>
      <c r="F13" s="13"/>
      <c r="G13" s="13"/>
      <c r="H13" s="13"/>
      <c r="I13" s="14"/>
    </row>
    <row r="14" spans="1:68" ht="15.5" x14ac:dyDescent="0.35">
      <c r="A14" s="12"/>
      <c r="B14" s="12"/>
      <c r="C14" s="12"/>
      <c r="D14" s="12"/>
      <c r="E14" s="12"/>
      <c r="F14" s="26" t="s">
        <v>42</v>
      </c>
      <c r="G14" s="26" t="s">
        <v>43</v>
      </c>
      <c r="H14" s="26" t="s">
        <v>44</v>
      </c>
      <c r="I14" s="5" t="s">
        <v>45</v>
      </c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ht="15.5" x14ac:dyDescent="0.35">
      <c r="A15" s="12" t="s">
        <v>46</v>
      </c>
      <c r="B15" s="4"/>
      <c r="C15" s="4"/>
      <c r="D15" s="4"/>
      <c r="E15" s="12"/>
      <c r="F15" s="16">
        <f>[10]Young!Q66</f>
        <v>0</v>
      </c>
      <c r="G15" s="16">
        <f>[10]Young!R66</f>
        <v>124.99000000000001</v>
      </c>
      <c r="H15" s="16">
        <f>[10]Young!S66</f>
        <v>450</v>
      </c>
      <c r="I15" s="16">
        <f>F15+G15+H15</f>
        <v>574.99</v>
      </c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ht="15.5" x14ac:dyDescent="0.35">
      <c r="A16" s="12" t="s">
        <v>47</v>
      </c>
      <c r="B16" s="4"/>
      <c r="C16" s="4"/>
      <c r="D16" s="4"/>
      <c r="E16" s="12"/>
      <c r="F16" s="16">
        <f>[10]Young!Q87</f>
        <v>5.7</v>
      </c>
      <c r="G16" s="16">
        <f>[10]Young!R87</f>
        <v>84.68</v>
      </c>
      <c r="H16" s="16">
        <f>[10]Young!S87</f>
        <v>3916.5299999999997</v>
      </c>
      <c r="I16" s="16">
        <f t="shared" ref="I16:I17" si="0">F16+G16+H16</f>
        <v>4006.91</v>
      </c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68" ht="15.5" x14ac:dyDescent="0.35">
      <c r="A17" s="12" t="s">
        <v>9</v>
      </c>
      <c r="B17" s="4"/>
      <c r="C17" s="4"/>
      <c r="D17" s="4"/>
      <c r="E17" s="12"/>
      <c r="F17" s="16"/>
      <c r="G17" s="16"/>
      <c r="H17" s="16"/>
      <c r="I17" s="16">
        <f t="shared" si="0"/>
        <v>0</v>
      </c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 ht="16" thickBot="1" x14ac:dyDescent="0.4">
      <c r="A18" s="12"/>
      <c r="B18" s="12"/>
      <c r="C18" s="4" t="s">
        <v>27</v>
      </c>
      <c r="D18" s="12"/>
      <c r="E18" s="12"/>
      <c r="F18" s="33">
        <f>SUM(F15:F17)</f>
        <v>5.7</v>
      </c>
      <c r="G18" s="33">
        <f t="shared" ref="G18:H18" si="1">SUM(G15:G17)</f>
        <v>209.67000000000002</v>
      </c>
      <c r="H18" s="33">
        <f t="shared" si="1"/>
        <v>4366.53</v>
      </c>
      <c r="I18" s="17">
        <f>SUM(I15:I17)</f>
        <v>4581.8999999999996</v>
      </c>
    </row>
    <row r="19" spans="1:68" ht="15.5" x14ac:dyDescent="0.35">
      <c r="A19" s="12"/>
      <c r="B19" s="12"/>
      <c r="C19" s="4"/>
      <c r="D19" s="12"/>
      <c r="E19" s="12"/>
      <c r="F19" s="13"/>
      <c r="G19" s="13"/>
      <c r="H19" s="13"/>
      <c r="I19" s="18"/>
    </row>
    <row r="20" spans="1:68" ht="16" thickBot="1" x14ac:dyDescent="0.4">
      <c r="A20" s="12"/>
      <c r="B20" s="12"/>
      <c r="C20" s="4" t="s">
        <v>11</v>
      </c>
      <c r="D20" s="12"/>
      <c r="E20" s="12"/>
      <c r="F20" s="16">
        <f>I12-F18</f>
        <v>8760.56</v>
      </c>
      <c r="G20" s="16">
        <f>F20-G18</f>
        <v>8550.89</v>
      </c>
      <c r="H20" s="16">
        <f>G20-H18</f>
        <v>4184.3599999999997</v>
      </c>
      <c r="I20" s="19">
        <f>I12-I18</f>
        <v>4184.3600000000006</v>
      </c>
    </row>
    <row r="21" spans="1:68" ht="16" thickTop="1" x14ac:dyDescent="0.35">
      <c r="A21" s="12"/>
      <c r="B21" s="12"/>
      <c r="C21" s="4"/>
      <c r="D21" s="12"/>
      <c r="E21" s="12"/>
      <c r="F21" s="13"/>
      <c r="G21" s="13"/>
      <c r="H21" s="13"/>
      <c r="I21" s="14"/>
    </row>
    <row r="22" spans="1:68" ht="15.5" x14ac:dyDescent="0.35">
      <c r="A22" s="12"/>
      <c r="B22" s="12"/>
      <c r="C22" s="4"/>
      <c r="D22" s="12"/>
      <c r="E22" s="12"/>
      <c r="F22" s="13"/>
      <c r="G22" s="13"/>
      <c r="H22" s="13"/>
      <c r="I22" s="14"/>
    </row>
    <row r="23" spans="1:68" ht="15.5" x14ac:dyDescent="0.35">
      <c r="A23" s="20"/>
      <c r="B23" s="20"/>
      <c r="C23" s="21"/>
      <c r="D23" s="20"/>
      <c r="E23" s="20"/>
      <c r="F23" s="22"/>
      <c r="G23" s="22"/>
      <c r="H23" s="22"/>
      <c r="I23" s="23"/>
    </row>
    <row r="24" spans="1:68" ht="15.5" x14ac:dyDescent="0.35">
      <c r="A24" s="12"/>
      <c r="B24" s="12"/>
      <c r="C24" s="4"/>
      <c r="D24" s="12"/>
      <c r="E24" s="12"/>
      <c r="F24" s="13"/>
      <c r="G24" s="13"/>
      <c r="H24" s="13"/>
      <c r="I24" s="14"/>
    </row>
    <row r="25" spans="1:68" ht="15.5" x14ac:dyDescent="0.35">
      <c r="A25" s="12"/>
      <c r="B25" s="12"/>
      <c r="C25" s="4"/>
      <c r="D25" s="12"/>
      <c r="E25" s="12"/>
      <c r="F25" s="13"/>
      <c r="G25" s="13"/>
      <c r="H25" s="13"/>
      <c r="I25" s="14"/>
    </row>
    <row r="26" spans="1:68" ht="15.5" x14ac:dyDescent="0.35">
      <c r="A26" s="24"/>
      <c r="B26" s="25" t="s">
        <v>12</v>
      </c>
      <c r="C26" s="4" t="s">
        <v>13</v>
      </c>
      <c r="D26" s="4"/>
      <c r="E26" s="4"/>
      <c r="F26" s="12"/>
      <c r="I26" s="14">
        <v>44507.08</v>
      </c>
    </row>
    <row r="27" spans="1:68" ht="15" x14ac:dyDescent="0.3">
      <c r="A27" s="24"/>
      <c r="C27" s="4"/>
      <c r="D27" s="24"/>
      <c r="E27" s="24"/>
      <c r="I27" s="14"/>
    </row>
    <row r="28" spans="1:68" ht="15.5" x14ac:dyDescent="0.35">
      <c r="A28" s="24"/>
      <c r="C28" s="4"/>
      <c r="D28" s="4"/>
      <c r="E28" s="12"/>
      <c r="F28" s="13"/>
      <c r="G28" s="13"/>
      <c r="H28" s="13"/>
      <c r="I28" s="14"/>
    </row>
    <row r="29" spans="1:68" ht="15.5" x14ac:dyDescent="0.35">
      <c r="F29" s="26" t="s">
        <v>42</v>
      </c>
      <c r="G29" s="26" t="s">
        <v>43</v>
      </c>
      <c r="H29" s="26" t="s">
        <v>44</v>
      </c>
      <c r="I29" s="5" t="s">
        <v>45</v>
      </c>
    </row>
    <row r="30" spans="1:68" ht="15.5" x14ac:dyDescent="0.35">
      <c r="A30" s="12" t="s">
        <v>14</v>
      </c>
      <c r="B30" s="4"/>
      <c r="C30" s="4"/>
      <c r="D30" s="4"/>
      <c r="E30" s="4"/>
      <c r="F30" s="16">
        <v>3708.9233333333336</v>
      </c>
      <c r="G30" s="16">
        <v>3708.9233333333336</v>
      </c>
      <c r="H30" s="16">
        <v>3708.9233333333336</v>
      </c>
      <c r="I30" s="16">
        <f>F30+G30+H30</f>
        <v>11126.77</v>
      </c>
    </row>
    <row r="31" spans="1:68" ht="15.5" x14ac:dyDescent="0.35">
      <c r="A31" s="12" t="s">
        <v>15</v>
      </c>
      <c r="B31" s="4"/>
      <c r="C31" s="4"/>
      <c r="D31" s="4"/>
      <c r="E31" s="4"/>
      <c r="F31" s="16"/>
      <c r="G31" s="16"/>
      <c r="H31" s="16"/>
      <c r="I31" s="16">
        <f>F31+G31+H31</f>
        <v>0</v>
      </c>
    </row>
    <row r="32" spans="1:68" ht="15.5" x14ac:dyDescent="0.35">
      <c r="A32" s="12" t="s">
        <v>16</v>
      </c>
      <c r="B32" s="4"/>
      <c r="C32" s="4"/>
      <c r="D32" s="4"/>
      <c r="E32" s="4"/>
      <c r="F32" s="16"/>
      <c r="G32" s="16"/>
      <c r="H32" s="16"/>
      <c r="I32" s="16">
        <f>F32+G32+H32</f>
        <v>0</v>
      </c>
    </row>
    <row r="33" spans="1:68" ht="16" thickBot="1" x14ac:dyDescent="0.4">
      <c r="A33" s="24"/>
      <c r="C33" s="4" t="s">
        <v>17</v>
      </c>
      <c r="D33" s="4"/>
      <c r="F33" s="33">
        <f>SUM(F30:F32)</f>
        <v>3708.9233333333336</v>
      </c>
      <c r="G33" s="33">
        <f t="shared" ref="G33:H33" si="2">SUM(G30:G32)</f>
        <v>3708.9233333333336</v>
      </c>
      <c r="H33" s="33">
        <f t="shared" si="2"/>
        <v>3708.9233333333336</v>
      </c>
      <c r="I33" s="27">
        <f>SUM(I30:I32)</f>
        <v>11126.77</v>
      </c>
    </row>
    <row r="34" spans="1:68" ht="15.5" x14ac:dyDescent="0.35">
      <c r="F34" s="12"/>
      <c r="G34" s="12"/>
      <c r="H34" s="12"/>
    </row>
    <row r="35" spans="1:68" x14ac:dyDescent="0.3">
      <c r="H35" s="29"/>
    </row>
    <row r="36" spans="1:68" ht="15.5" x14ac:dyDescent="0.35">
      <c r="B36" s="25" t="s">
        <v>12</v>
      </c>
      <c r="C36" s="2" t="s">
        <v>18</v>
      </c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</row>
  </sheetData>
  <mergeCells count="5">
    <mergeCell ref="A2:I2"/>
    <mergeCell ref="A3:I3"/>
    <mergeCell ref="A5:I5"/>
    <mergeCell ref="A6:I6"/>
    <mergeCell ref="A7:G7"/>
  </mergeCells>
  <conditionalFormatting sqref="F15:I17">
    <cfRule type="cellIs" dxfId="3" priority="4" operator="equal">
      <formula>0</formula>
    </cfRule>
  </conditionalFormatting>
  <conditionalFormatting sqref="F31:I31 I32">
    <cfRule type="cellIs" dxfId="2" priority="2" operator="equal">
      <formula>0</formula>
    </cfRule>
  </conditionalFormatting>
  <conditionalFormatting sqref="I30 F32:H32">
    <cfRule type="cellIs" dxfId="1" priority="3" operator="equal">
      <formula>0</formula>
    </cfRule>
  </conditionalFormatting>
  <conditionalFormatting sqref="F30:H30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B3E24-F96C-42B7-BBE6-61CEC28A5DAA}">
  <dimension ref="A2:BP64"/>
  <sheetViews>
    <sheetView workbookViewId="0">
      <selection sqref="A1:XFD1048576"/>
    </sheetView>
  </sheetViews>
  <sheetFormatPr defaultColWidth="9.1796875" defaultRowHeight="14" x14ac:dyDescent="0.3"/>
  <cols>
    <col min="1" max="4" width="7.7265625" style="2" customWidth="1"/>
    <col min="5" max="5" width="13" style="2" customWidth="1"/>
    <col min="6" max="8" width="12.7265625" style="2" customWidth="1"/>
    <col min="9" max="9" width="12.7265625" style="28" customWidth="1"/>
    <col min="10" max="10" width="12.453125" style="2" bestFit="1" customWidth="1"/>
    <col min="11" max="16384" width="9.1796875" style="2"/>
  </cols>
  <sheetData>
    <row r="2" spans="1:68" ht="15.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68" ht="15" x14ac:dyDescent="0.3">
      <c r="A3" s="3" t="s">
        <v>19</v>
      </c>
      <c r="B3" s="3"/>
      <c r="C3" s="3"/>
      <c r="D3" s="3"/>
      <c r="E3" s="3"/>
      <c r="F3" s="3"/>
      <c r="G3" s="3"/>
      <c r="H3" s="3"/>
      <c r="I3" s="3"/>
    </row>
    <row r="4" spans="1:68" ht="15" x14ac:dyDescent="0.3">
      <c r="A4" s="4"/>
      <c r="B4" s="4"/>
      <c r="C4" s="4"/>
      <c r="D4" s="4"/>
      <c r="E4" s="4"/>
      <c r="F4" s="4"/>
      <c r="G4" s="4"/>
      <c r="H4" s="4"/>
      <c r="I4" s="5"/>
    </row>
    <row r="5" spans="1:68" ht="15" x14ac:dyDescent="0.3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68" ht="15.5" x14ac:dyDescent="0.35">
      <c r="A6" s="3" t="s">
        <v>3</v>
      </c>
      <c r="B6" s="3"/>
      <c r="C6" s="3"/>
      <c r="D6" s="3"/>
      <c r="E6" s="3"/>
      <c r="F6" s="3"/>
      <c r="G6" s="3"/>
      <c r="H6" s="3"/>
      <c r="I6" s="3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.5" x14ac:dyDescent="0.35">
      <c r="A7" s="8"/>
      <c r="B7" s="8"/>
      <c r="C7" s="8"/>
      <c r="D7" s="8"/>
      <c r="E7" s="8"/>
      <c r="F7" s="8"/>
      <c r="G7" s="8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.5" x14ac:dyDescent="0.35">
      <c r="A8" s="9"/>
      <c r="B8" s="9"/>
      <c r="C8" s="9"/>
      <c r="D8" s="9"/>
      <c r="E8" s="9"/>
      <c r="F8" s="9"/>
      <c r="G8" s="9"/>
      <c r="H8" s="10"/>
      <c r="I8" s="10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.5" x14ac:dyDescent="0.35">
      <c r="A9" s="11"/>
      <c r="B9" s="11"/>
      <c r="C9" s="11"/>
      <c r="D9" s="11"/>
      <c r="E9" s="11"/>
      <c r="F9" s="11"/>
      <c r="G9" s="11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.5" x14ac:dyDescent="0.35">
      <c r="A10" s="12"/>
      <c r="B10" s="12"/>
      <c r="C10" s="4" t="s">
        <v>20</v>
      </c>
      <c r="D10" s="12"/>
      <c r="E10" s="12"/>
      <c r="F10" s="13"/>
      <c r="G10" s="13"/>
      <c r="H10" s="13"/>
      <c r="I10" s="14">
        <v>10000</v>
      </c>
    </row>
    <row r="11" spans="1:68" ht="15.5" x14ac:dyDescent="0.35">
      <c r="A11" s="12"/>
      <c r="B11" s="12"/>
      <c r="C11" s="4"/>
      <c r="D11" s="12"/>
      <c r="E11" s="12"/>
      <c r="F11" s="13"/>
      <c r="G11" s="13"/>
      <c r="H11" s="13"/>
      <c r="I11" s="14"/>
    </row>
    <row r="12" spans="1:68" s="12" customFormat="1" ht="15.5" x14ac:dyDescent="0.35">
      <c r="A12" s="4" t="s">
        <v>21</v>
      </c>
      <c r="B12" s="4"/>
      <c r="C12" s="4"/>
      <c r="D12" s="4"/>
      <c r="F12" s="13"/>
      <c r="G12" s="13"/>
      <c r="H12" s="13"/>
      <c r="I12" s="14"/>
    </row>
    <row r="13" spans="1:68" s="12" customFormat="1" ht="15.5" x14ac:dyDescent="0.35">
      <c r="A13" s="30" t="str">
        <f>[2]Bryce!C46</f>
        <v>Mayor Fougere's - State of the City Address</v>
      </c>
      <c r="B13" s="4"/>
      <c r="C13" s="4"/>
      <c r="D13" s="4"/>
      <c r="F13" s="13"/>
      <c r="G13" s="13"/>
      <c r="H13" s="13"/>
      <c r="I13" s="15">
        <f>[2]Bryce!U46</f>
        <v>53.13</v>
      </c>
    </row>
    <row r="14" spans="1:68" s="12" customFormat="1" ht="15.5" x14ac:dyDescent="0.35">
      <c r="A14" s="30" t="str">
        <f>[2]Bryce!C47</f>
        <v xml:space="preserve">"An Evening in Greece" gala ticket </v>
      </c>
      <c r="B14" s="4"/>
      <c r="C14" s="4"/>
      <c r="D14" s="4"/>
      <c r="F14" s="13"/>
      <c r="G14" s="13"/>
      <c r="H14" s="13"/>
      <c r="I14" s="15">
        <f>[2]Bryce!U47</f>
        <v>175</v>
      </c>
    </row>
    <row r="15" spans="1:68" s="12" customFormat="1" ht="15.5" x14ac:dyDescent="0.35">
      <c r="A15" s="30" t="str">
        <f>[2]Bryce!C48</f>
        <v xml:space="preserve">Rams Homecoming Social - Individual ticket </v>
      </c>
      <c r="B15" s="4"/>
      <c r="C15" s="4"/>
      <c r="D15" s="4"/>
      <c r="F15" s="13"/>
      <c r="G15" s="13"/>
      <c r="H15" s="13"/>
      <c r="I15" s="15">
        <f>[2]Bryce!U48</f>
        <v>125</v>
      </c>
    </row>
    <row r="16" spans="1:68" s="12" customFormat="1" ht="15.5" x14ac:dyDescent="0.35">
      <c r="A16" s="30" t="str">
        <f>[2]Bryce!C49</f>
        <v xml:space="preserve">Regina Red Sox Sports Dinner </v>
      </c>
      <c r="B16" s="4"/>
      <c r="C16" s="4"/>
      <c r="D16" s="4"/>
      <c r="F16" s="13"/>
      <c r="G16" s="13"/>
      <c r="H16" s="13"/>
      <c r="I16" s="15">
        <f>[2]Bryce!U49</f>
        <v>90</v>
      </c>
    </row>
    <row r="17" spans="1:68" s="12" customFormat="1" ht="15.5" x14ac:dyDescent="0.35">
      <c r="A17" s="30" t="str">
        <f>[2]Bryce!C50</f>
        <v>2019 Pre-Ramadan Meet &amp; Greet</v>
      </c>
      <c r="B17" s="4"/>
      <c r="C17" s="4"/>
      <c r="D17" s="4"/>
      <c r="F17" s="13"/>
      <c r="G17" s="13"/>
      <c r="H17" s="13"/>
      <c r="I17" s="15">
        <f>[2]Bryce!U50</f>
        <v>60</v>
      </c>
    </row>
    <row r="18" spans="1:68" s="12" customFormat="1" ht="15.5" x14ac:dyDescent="0.35">
      <c r="A18" s="30" t="str">
        <f>[2]Bryce!C51</f>
        <v xml:space="preserve">High Heels High Hopes - Carmichael Outreach </v>
      </c>
      <c r="B18" s="4"/>
      <c r="C18" s="4"/>
      <c r="D18" s="4"/>
      <c r="F18" s="13"/>
      <c r="G18" s="13"/>
      <c r="H18" s="13"/>
      <c r="I18" s="15">
        <f>[2]Bryce!U51</f>
        <v>75</v>
      </c>
    </row>
    <row r="19" spans="1:68" s="12" customFormat="1" ht="15.5" x14ac:dyDescent="0.35">
      <c r="A19" s="30" t="str">
        <f>[2]Bryce!C52</f>
        <v xml:space="preserve">Queen City Ex Parade entry </v>
      </c>
      <c r="B19" s="4"/>
      <c r="C19" s="4"/>
      <c r="D19" s="4"/>
      <c r="F19" s="13"/>
      <c r="G19" s="13"/>
      <c r="H19" s="13"/>
      <c r="I19" s="15">
        <f>[2]Bryce!U52</f>
        <v>65.62</v>
      </c>
    </row>
    <row r="20" spans="1:68" s="12" customFormat="1" ht="15.5" x14ac:dyDescent="0.35">
      <c r="A20" s="30" t="str">
        <f>[2]Bryce!C53</f>
        <v xml:space="preserve">37th India Supper Night Gala - India Canada Association of Saskatchewan </v>
      </c>
      <c r="B20" s="4"/>
      <c r="C20" s="4"/>
      <c r="D20" s="4"/>
      <c r="F20" s="13"/>
      <c r="G20" s="13"/>
      <c r="H20" s="13"/>
      <c r="I20" s="15">
        <f>[2]Bryce!U53</f>
        <v>125</v>
      </c>
    </row>
    <row r="21" spans="1:68" s="12" customFormat="1" ht="15.5" x14ac:dyDescent="0.35">
      <c r="A21" s="30" t="str">
        <f>[2]Bryce!C54</f>
        <v xml:space="preserve">Cultural Connection ~ India Night </v>
      </c>
      <c r="B21" s="4"/>
      <c r="C21" s="4"/>
      <c r="D21" s="4"/>
      <c r="F21" s="13"/>
      <c r="G21" s="13"/>
      <c r="H21" s="13"/>
      <c r="I21" s="15">
        <f>[2]Bryce!U54</f>
        <v>125</v>
      </c>
    </row>
    <row r="22" spans="1:68" s="12" customFormat="1" ht="15.5" x14ac:dyDescent="0.35">
      <c r="A22" s="30" t="str">
        <f>[2]Bryce!C55</f>
        <v xml:space="preserve">High Heels High Hopes - Carmichael Outreach - reimbursement for guest ticket </v>
      </c>
      <c r="B22" s="4"/>
      <c r="C22" s="4"/>
      <c r="D22" s="4"/>
      <c r="F22" s="13"/>
      <c r="G22" s="13"/>
      <c r="H22" s="13"/>
      <c r="I22" s="15">
        <f>[2]Bryce!U55</f>
        <v>-75</v>
      </c>
    </row>
    <row r="23" spans="1:68" s="12" customFormat="1" ht="15.5" x14ac:dyDescent="0.35">
      <c r="A23" s="30" t="str">
        <f>[2]Bryce!C56</f>
        <v xml:space="preserve">The Power of an UNSTOPPABLE Women Regina Conference </v>
      </c>
      <c r="B23" s="4"/>
      <c r="C23" s="4"/>
      <c r="D23" s="4"/>
      <c r="F23" s="13"/>
      <c r="G23" s="13"/>
      <c r="H23" s="13"/>
      <c r="I23" s="15">
        <f>[2]Bryce!U56</f>
        <v>54.01</v>
      </c>
    </row>
    <row r="24" spans="1:68" s="12" customFormat="1" ht="15.5" x14ac:dyDescent="0.35">
      <c r="A24" s="30" t="str">
        <f>[2]Bryce!C57</f>
        <v xml:space="preserve">Rock Cancer </v>
      </c>
      <c r="B24" s="4"/>
      <c r="C24" s="4"/>
      <c r="D24" s="4"/>
      <c r="F24" s="13"/>
      <c r="G24" s="13"/>
      <c r="H24" s="13"/>
      <c r="I24" s="15">
        <f>[2]Bryce!U57</f>
        <v>125</v>
      </c>
    </row>
    <row r="25" spans="1:68" s="12" customFormat="1" ht="15.5" x14ac:dyDescent="0.35">
      <c r="A25" s="30" t="str">
        <f>[2]Bryce!C58</f>
        <v xml:space="preserve">Heritage Classic NHL Legacy Luncheon </v>
      </c>
      <c r="B25" s="4"/>
      <c r="C25" s="4"/>
      <c r="D25" s="4"/>
      <c r="F25" s="13"/>
      <c r="G25" s="13"/>
      <c r="H25" s="13"/>
      <c r="I25" s="15">
        <f>[2]Bryce!U58</f>
        <v>90</v>
      </c>
    </row>
    <row r="26" spans="1:68" s="12" customFormat="1" ht="15.5" x14ac:dyDescent="0.35">
      <c r="A26" s="30" t="str">
        <f>[2]Bryce!C59</f>
        <v>Heritage Classic NHL Legacy Luncheon refund</v>
      </c>
      <c r="B26" s="4"/>
      <c r="C26" s="4"/>
      <c r="D26" s="4"/>
      <c r="F26" s="13"/>
      <c r="G26" s="13"/>
      <c r="H26" s="13"/>
      <c r="I26" s="15">
        <f>[2]Bryce!U59</f>
        <v>-90</v>
      </c>
    </row>
    <row r="27" spans="1:68" ht="15.5" x14ac:dyDescent="0.35">
      <c r="A27" s="30" t="str">
        <f>[2]Bryce!C60</f>
        <v xml:space="preserve">Rams ~ Monte Carlo Night </v>
      </c>
      <c r="B27" s="12"/>
      <c r="C27" s="4"/>
      <c r="D27" s="12"/>
      <c r="E27" s="12"/>
      <c r="F27" s="13"/>
      <c r="G27" s="13"/>
      <c r="H27" s="13"/>
      <c r="I27" s="15">
        <f>[2]Bryce!U60</f>
        <v>100</v>
      </c>
    </row>
    <row r="28" spans="1:68" ht="15.5" x14ac:dyDescent="0.35">
      <c r="A28" s="30" t="str">
        <f>[2]Bryce!C61</f>
        <v>MacKenzie Gala</v>
      </c>
      <c r="B28" s="12"/>
      <c r="C28" s="12"/>
      <c r="D28" s="12"/>
      <c r="E28" s="12"/>
      <c r="F28" s="26"/>
      <c r="G28" s="26"/>
      <c r="H28" s="26"/>
      <c r="I28" s="15">
        <f>[2]Bryce!U61</f>
        <v>130</v>
      </c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ht="15.5" x14ac:dyDescent="0.35">
      <c r="A29" s="31" t="s">
        <v>6</v>
      </c>
      <c r="B29" s="12"/>
      <c r="C29" s="12"/>
      <c r="D29" s="12"/>
      <c r="E29" s="12"/>
      <c r="F29" s="26"/>
      <c r="G29" s="26"/>
      <c r="H29" s="26"/>
      <c r="I29" s="14">
        <f>SUM(I13:I28)</f>
        <v>1227.76</v>
      </c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 ht="15.5" x14ac:dyDescent="0.35">
      <c r="A30" s="30"/>
      <c r="B30" s="4"/>
      <c r="C30" s="4"/>
      <c r="D30" s="4"/>
      <c r="E30" s="12"/>
      <c r="F30" s="16"/>
      <c r="G30" s="16"/>
      <c r="H30" s="16"/>
      <c r="I30" s="1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ht="15.5" x14ac:dyDescent="0.35">
      <c r="A31" s="4" t="s">
        <v>7</v>
      </c>
      <c r="B31" s="4"/>
      <c r="C31" s="4"/>
      <c r="D31" s="4"/>
      <c r="E31" s="12"/>
      <c r="F31" s="16"/>
      <c r="G31" s="16"/>
      <c r="H31" s="16"/>
      <c r="I31" s="1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 ht="15.5" x14ac:dyDescent="0.35">
      <c r="A32" s="12" t="str">
        <f>[2]Bryce!C67</f>
        <v xml:space="preserve">Holy Trinity Roman Catholic Parish - 2019 Bulletin Advertising </v>
      </c>
      <c r="B32" s="12"/>
      <c r="C32" s="4"/>
      <c r="D32" s="4"/>
      <c r="E32" s="12"/>
      <c r="F32" s="16"/>
      <c r="G32" s="16"/>
      <c r="H32" s="16"/>
      <c r="I32" s="16">
        <f>[2]Bryce!U67</f>
        <v>75</v>
      </c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 ht="15.5" x14ac:dyDescent="0.35">
      <c r="A33" s="12" t="str">
        <f>[2]Bryce!C68</f>
        <v>IPAD Pro  (Upgrade Keyboard and Pen package)</v>
      </c>
      <c r="B33" s="12"/>
      <c r="C33" s="4"/>
      <c r="D33" s="4"/>
      <c r="E33" s="12"/>
      <c r="F33" s="16"/>
      <c r="G33" s="16"/>
      <c r="H33" s="16"/>
      <c r="I33" s="16">
        <f>[2]Bryce!U68</f>
        <v>2087</v>
      </c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68" ht="15.5" x14ac:dyDescent="0.35">
      <c r="A34" s="12" t="str">
        <f>[2]Bryce!C69</f>
        <v xml:space="preserve">E-Newsletter Monthly Charge July </v>
      </c>
      <c r="B34" s="12"/>
      <c r="C34" s="4"/>
      <c r="D34" s="4"/>
      <c r="E34" s="12"/>
      <c r="F34" s="16"/>
      <c r="G34" s="16"/>
      <c r="H34" s="16"/>
      <c r="I34" s="16">
        <f>[2]Bryce!U69</f>
        <v>6.33</v>
      </c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 ht="15.5" x14ac:dyDescent="0.35">
      <c r="A35" s="12" t="str">
        <f>[2]Bryce!C70</f>
        <v xml:space="preserve">E-Newsletters Monthly charge August </v>
      </c>
      <c r="B35" s="12"/>
      <c r="C35" s="4"/>
      <c r="D35" s="4"/>
      <c r="E35" s="12"/>
      <c r="F35" s="16"/>
      <c r="G35" s="16"/>
      <c r="H35" s="16"/>
      <c r="I35" s="16">
        <f>[2]Bryce!U70</f>
        <v>6.33</v>
      </c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 ht="15.5" x14ac:dyDescent="0.35">
      <c r="A36" s="12" t="str">
        <f>[2]Bryce!C71</f>
        <v>E-Newsletters Monthly charge Sept</v>
      </c>
      <c r="B36" s="12"/>
      <c r="C36" s="4"/>
      <c r="D36" s="4"/>
      <c r="E36" s="12"/>
      <c r="F36" s="16"/>
      <c r="G36" s="16"/>
      <c r="H36" s="16"/>
      <c r="I36" s="16">
        <f>[2]Bryce!U71</f>
        <v>22.8</v>
      </c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</row>
    <row r="37" spans="1:68" ht="15.5" x14ac:dyDescent="0.35">
      <c r="A37" s="12" t="str">
        <f>[2]Bryce!C72</f>
        <v>*Communications Supplies</v>
      </c>
      <c r="B37" s="12"/>
      <c r="C37" s="4"/>
      <c r="D37" s="4"/>
      <c r="E37" s="12"/>
      <c r="F37" s="16"/>
      <c r="G37" s="16"/>
      <c r="H37" s="16"/>
      <c r="I37" s="16">
        <f>[2]Bryce!U72</f>
        <v>244.17</v>
      </c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 ht="15.5" x14ac:dyDescent="0.35">
      <c r="A38" s="4" t="s">
        <v>6</v>
      </c>
      <c r="B38" s="4"/>
      <c r="C38" s="4"/>
      <c r="D38" s="4"/>
      <c r="E38" s="12"/>
      <c r="F38" s="16"/>
      <c r="G38" s="16"/>
      <c r="H38" s="16"/>
      <c r="I38" s="32">
        <f>SUM(I32:I37)</f>
        <v>2441.63</v>
      </c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 ht="15.5" x14ac:dyDescent="0.35">
      <c r="A39" s="4"/>
      <c r="B39" s="4"/>
      <c r="C39" s="4"/>
      <c r="D39" s="4"/>
      <c r="E39" s="12"/>
      <c r="F39" s="16"/>
      <c r="G39" s="16"/>
      <c r="H39" s="16"/>
      <c r="I39" s="1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 ht="15.5" x14ac:dyDescent="0.35">
      <c r="A40" s="4" t="s">
        <v>9</v>
      </c>
      <c r="B40" s="4"/>
      <c r="C40" s="4"/>
      <c r="D40" s="4"/>
      <c r="E40" s="12"/>
      <c r="F40" s="16"/>
      <c r="G40" s="16"/>
      <c r="H40" s="16"/>
      <c r="I40" s="16">
        <f t="shared" ref="I40" si="0">F40+G40+H40</f>
        <v>0</v>
      </c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1:68" ht="15.5" x14ac:dyDescent="0.35">
      <c r="A41" s="4" t="s">
        <v>6</v>
      </c>
      <c r="B41" s="4"/>
      <c r="C41" s="4"/>
      <c r="D41" s="4"/>
      <c r="E41" s="12"/>
      <c r="F41" s="16"/>
      <c r="G41" s="16"/>
      <c r="H41" s="16"/>
      <c r="I41" s="16">
        <f>[2]Bryce!U88</f>
        <v>0</v>
      </c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1:68" ht="15.5" x14ac:dyDescent="0.35">
      <c r="A42" s="4"/>
      <c r="B42" s="4"/>
      <c r="C42" s="4"/>
      <c r="D42" s="4"/>
      <c r="E42" s="12"/>
      <c r="F42" s="16"/>
      <c r="G42" s="16"/>
      <c r="H42" s="16"/>
      <c r="I42" s="1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</row>
    <row r="43" spans="1:68" ht="16" thickBot="1" x14ac:dyDescent="0.4">
      <c r="A43" s="12"/>
      <c r="B43" s="12"/>
      <c r="C43" s="4" t="s">
        <v>10</v>
      </c>
      <c r="D43" s="12"/>
      <c r="E43" s="12"/>
      <c r="F43" s="16"/>
      <c r="G43" s="16"/>
      <c r="H43" s="16"/>
      <c r="I43" s="17">
        <f>I29+I38</f>
        <v>3669.3900000000003</v>
      </c>
    </row>
    <row r="44" spans="1:68" ht="15.5" x14ac:dyDescent="0.35">
      <c r="A44" s="12"/>
      <c r="B44" s="12"/>
      <c r="C44" s="4"/>
      <c r="D44" s="12"/>
      <c r="E44" s="12"/>
      <c r="F44" s="13"/>
      <c r="G44" s="13"/>
      <c r="H44" s="13"/>
      <c r="I44" s="18"/>
    </row>
    <row r="45" spans="1:68" ht="16" thickBot="1" x14ac:dyDescent="0.4">
      <c r="A45" s="12"/>
      <c r="B45" s="12"/>
      <c r="C45" s="4" t="s">
        <v>11</v>
      </c>
      <c r="D45" s="12"/>
      <c r="E45" s="12"/>
      <c r="F45" s="16"/>
      <c r="G45" s="16"/>
      <c r="H45" s="16"/>
      <c r="I45" s="19">
        <f>I10-I43</f>
        <v>6330.61</v>
      </c>
    </row>
    <row r="46" spans="1:68" ht="16" thickTop="1" x14ac:dyDescent="0.35">
      <c r="A46" s="12"/>
      <c r="B46" s="12"/>
      <c r="C46" s="4"/>
      <c r="D46" s="12"/>
      <c r="E46" s="12"/>
      <c r="F46" s="13"/>
      <c r="G46" s="13"/>
      <c r="H46" s="13"/>
      <c r="I46" s="14"/>
    </row>
    <row r="47" spans="1:68" ht="15.5" x14ac:dyDescent="0.35">
      <c r="A47" s="12"/>
      <c r="B47" s="12"/>
      <c r="C47" s="4"/>
      <c r="D47" s="12"/>
      <c r="E47" s="12"/>
      <c r="F47" s="13"/>
      <c r="G47" s="13"/>
      <c r="H47" s="13"/>
      <c r="I47" s="14"/>
    </row>
    <row r="48" spans="1:68" ht="15.5" x14ac:dyDescent="0.35">
      <c r="A48" s="20"/>
      <c r="B48" s="20"/>
      <c r="C48" s="21"/>
      <c r="D48" s="20"/>
      <c r="E48" s="20"/>
      <c r="F48" s="22"/>
      <c r="G48" s="22"/>
      <c r="H48" s="22"/>
      <c r="I48" s="23"/>
    </row>
    <row r="49" spans="1:68" ht="15.5" x14ac:dyDescent="0.35">
      <c r="A49" s="12"/>
      <c r="B49" s="12"/>
      <c r="C49" s="4"/>
      <c r="D49" s="12"/>
      <c r="E49" s="12"/>
      <c r="F49" s="13"/>
      <c r="G49" s="13"/>
      <c r="H49" s="13"/>
      <c r="I49" s="14"/>
    </row>
    <row r="50" spans="1:68" ht="15.5" x14ac:dyDescent="0.35">
      <c r="A50" s="12"/>
      <c r="B50" s="12"/>
      <c r="C50" s="4"/>
      <c r="D50" s="12"/>
      <c r="E50" s="12"/>
      <c r="F50" s="13"/>
      <c r="G50" s="13"/>
      <c r="H50" s="13"/>
      <c r="I50" s="14"/>
    </row>
    <row r="51" spans="1:68" ht="15.5" x14ac:dyDescent="0.35">
      <c r="A51" s="24"/>
      <c r="B51" s="25" t="s">
        <v>12</v>
      </c>
      <c r="C51" s="4" t="s">
        <v>13</v>
      </c>
      <c r="D51" s="4"/>
      <c r="E51" s="4"/>
      <c r="F51" s="12"/>
      <c r="I51" s="14"/>
    </row>
    <row r="52" spans="1:68" ht="15" x14ac:dyDescent="0.3">
      <c r="A52" s="24"/>
      <c r="C52" s="4"/>
      <c r="D52" s="24"/>
      <c r="E52" s="24"/>
      <c r="I52" s="14"/>
    </row>
    <row r="53" spans="1:68" ht="15.5" x14ac:dyDescent="0.35">
      <c r="A53" s="24"/>
      <c r="C53" s="4"/>
      <c r="D53" s="4"/>
      <c r="E53" s="12"/>
      <c r="F53" s="13"/>
      <c r="G53" s="13"/>
      <c r="H53" s="13"/>
      <c r="I53" s="14"/>
    </row>
    <row r="54" spans="1:68" ht="15.5" x14ac:dyDescent="0.35">
      <c r="F54" s="26"/>
      <c r="G54" s="26"/>
      <c r="H54" s="26"/>
      <c r="I54" s="5"/>
    </row>
    <row r="55" spans="1:68" ht="15.5" x14ac:dyDescent="0.35">
      <c r="A55" s="12" t="s">
        <v>14</v>
      </c>
      <c r="B55" s="4"/>
      <c r="C55" s="4"/>
      <c r="D55" s="4"/>
      <c r="E55" s="4"/>
      <c r="F55" s="16"/>
      <c r="G55" s="16"/>
      <c r="H55" s="16"/>
      <c r="I55" s="16">
        <f>[2]Bryce!U98</f>
        <v>44507.08</v>
      </c>
    </row>
    <row r="56" spans="1:68" ht="15.5" x14ac:dyDescent="0.35">
      <c r="A56" s="12" t="s">
        <v>15</v>
      </c>
      <c r="B56" s="4"/>
      <c r="C56" s="4"/>
      <c r="D56" s="4"/>
      <c r="E56" s="4"/>
      <c r="F56" s="16"/>
      <c r="G56" s="16"/>
      <c r="H56" s="16"/>
      <c r="I56" s="16">
        <f>[2]Bryce!U104</f>
        <v>600</v>
      </c>
    </row>
    <row r="57" spans="1:68" ht="15.5" x14ac:dyDescent="0.35">
      <c r="A57" s="12" t="s">
        <v>16</v>
      </c>
      <c r="B57" s="4"/>
      <c r="C57" s="4"/>
      <c r="D57" s="4"/>
      <c r="E57" s="4"/>
      <c r="F57" s="16"/>
      <c r="G57" s="16"/>
      <c r="H57" s="16"/>
      <c r="I57" s="16">
        <f>[2]Bryce!U88</f>
        <v>0</v>
      </c>
    </row>
    <row r="58" spans="1:68" ht="16" thickBot="1" x14ac:dyDescent="0.4">
      <c r="A58" s="24"/>
      <c r="C58" s="4" t="s">
        <v>17</v>
      </c>
      <c r="D58" s="4"/>
      <c r="F58" s="16"/>
      <c r="G58" s="16"/>
      <c r="H58" s="16"/>
      <c r="I58" s="27">
        <f>SUM(I55:I57)</f>
        <v>45107.08</v>
      </c>
    </row>
    <row r="59" spans="1:68" ht="15.5" x14ac:dyDescent="0.35">
      <c r="F59" s="12"/>
      <c r="G59" s="12"/>
      <c r="H59" s="12"/>
    </row>
    <row r="60" spans="1:68" x14ac:dyDescent="0.3">
      <c r="H60" s="29"/>
    </row>
    <row r="61" spans="1:68" ht="15.5" x14ac:dyDescent="0.35">
      <c r="B61" s="25" t="s">
        <v>12</v>
      </c>
      <c r="C61" s="2" t="s">
        <v>18</v>
      </c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 ht="15.5" x14ac:dyDescent="0.35">
      <c r="A62" s="12"/>
      <c r="F62" s="16"/>
      <c r="G62" s="16"/>
      <c r="H62" s="16"/>
      <c r="I62" s="16"/>
    </row>
    <row r="63" spans="1:68" ht="15.5" x14ac:dyDescent="0.35">
      <c r="A63" s="12"/>
      <c r="I63" s="16"/>
    </row>
    <row r="64" spans="1:68" x14ac:dyDescent="0.3">
      <c r="B64" s="25"/>
    </row>
  </sheetData>
  <mergeCells count="5">
    <mergeCell ref="A2:I2"/>
    <mergeCell ref="A3:I3"/>
    <mergeCell ref="A5:I5"/>
    <mergeCell ref="A6:I6"/>
    <mergeCell ref="A7:G7"/>
  </mergeCells>
  <conditionalFormatting sqref="F62:I62 F30:I42">
    <cfRule type="cellIs" dxfId="30" priority="3" operator="equal">
      <formula>0</formula>
    </cfRule>
  </conditionalFormatting>
  <conditionalFormatting sqref="F56:I56 I57">
    <cfRule type="cellIs" dxfId="29" priority="1" operator="equal">
      <formula>0</formula>
    </cfRule>
  </conditionalFormatting>
  <conditionalFormatting sqref="F57:H57 F55:I55">
    <cfRule type="cellIs" dxfId="28" priority="2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99DF-BE71-4363-98B2-50599A92AE51}">
  <dimension ref="A2:BP73"/>
  <sheetViews>
    <sheetView workbookViewId="0">
      <selection sqref="A1:XFD1048576"/>
    </sheetView>
  </sheetViews>
  <sheetFormatPr defaultColWidth="9.1796875" defaultRowHeight="14" x14ac:dyDescent="0.3"/>
  <cols>
    <col min="1" max="4" width="7.7265625" style="2" customWidth="1"/>
    <col min="5" max="5" width="14.26953125" style="2" customWidth="1"/>
    <col min="6" max="8" width="12.7265625" style="2" customWidth="1"/>
    <col min="9" max="9" width="12.7265625" style="28" customWidth="1"/>
    <col min="10" max="10" width="12.453125" style="2" bestFit="1" customWidth="1"/>
    <col min="11" max="16384" width="9.1796875" style="2"/>
  </cols>
  <sheetData>
    <row r="2" spans="1:68" ht="15.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68" ht="15" x14ac:dyDescent="0.3">
      <c r="A3" s="3" t="s">
        <v>22</v>
      </c>
      <c r="B3" s="3"/>
      <c r="C3" s="3"/>
      <c r="D3" s="3"/>
      <c r="E3" s="3"/>
      <c r="F3" s="3"/>
      <c r="G3" s="3"/>
      <c r="H3" s="3"/>
      <c r="I3" s="3"/>
    </row>
    <row r="4" spans="1:68" ht="15" x14ac:dyDescent="0.3">
      <c r="A4" s="4"/>
      <c r="B4" s="4"/>
      <c r="C4" s="4"/>
      <c r="D4" s="4"/>
      <c r="E4" s="4"/>
      <c r="F4" s="4"/>
      <c r="G4" s="4"/>
      <c r="H4" s="4"/>
      <c r="I4" s="5"/>
    </row>
    <row r="5" spans="1:68" ht="15" x14ac:dyDescent="0.3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68" ht="15.5" x14ac:dyDescent="0.35">
      <c r="A6" s="3" t="s">
        <v>23</v>
      </c>
      <c r="B6" s="3"/>
      <c r="C6" s="3"/>
      <c r="D6" s="3"/>
      <c r="E6" s="3"/>
      <c r="F6" s="3"/>
      <c r="G6" s="3"/>
      <c r="H6" s="3"/>
      <c r="I6" s="3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.5" x14ac:dyDescent="0.35">
      <c r="A7" s="8"/>
      <c r="B7" s="8"/>
      <c r="C7" s="8"/>
      <c r="D7" s="8"/>
      <c r="E7" s="8"/>
      <c r="F7" s="8"/>
      <c r="G7" s="8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.5" x14ac:dyDescent="0.35">
      <c r="A8" s="9"/>
      <c r="B8" s="9"/>
      <c r="C8" s="9"/>
      <c r="D8" s="9"/>
      <c r="E8" s="9"/>
      <c r="F8" s="9"/>
      <c r="G8" s="9"/>
      <c r="H8" s="10"/>
      <c r="I8" s="10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.5" x14ac:dyDescent="0.35">
      <c r="A9" s="11"/>
      <c r="B9" s="11"/>
      <c r="C9" s="11"/>
      <c r="D9" s="11"/>
      <c r="E9" s="11"/>
      <c r="F9" s="11"/>
      <c r="G9" s="11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.5" x14ac:dyDescent="0.35">
      <c r="A10" s="12"/>
      <c r="B10" s="12"/>
      <c r="C10" s="4" t="s">
        <v>24</v>
      </c>
      <c r="D10" s="12"/>
      <c r="E10" s="12"/>
      <c r="F10" s="13"/>
      <c r="G10" s="13"/>
      <c r="H10" s="13"/>
      <c r="I10" s="14">
        <v>10000</v>
      </c>
    </row>
    <row r="11" spans="1:68" ht="15.5" x14ac:dyDescent="0.35">
      <c r="A11" s="12"/>
      <c r="B11" s="12"/>
      <c r="C11" s="4"/>
      <c r="D11" s="12"/>
      <c r="E11" s="12"/>
      <c r="F11" s="13"/>
      <c r="G11" s="13"/>
      <c r="H11" s="13"/>
      <c r="I11" s="14"/>
    </row>
    <row r="12" spans="1:68" s="12" customFormat="1" ht="15.5" x14ac:dyDescent="0.35">
      <c r="A12" s="4" t="s">
        <v>5</v>
      </c>
      <c r="B12" s="4"/>
      <c r="C12" s="4"/>
      <c r="D12" s="4"/>
      <c r="F12" s="13"/>
      <c r="G12" s="13"/>
      <c r="H12" s="13"/>
      <c r="I12" s="14"/>
    </row>
    <row r="13" spans="1:68" s="12" customFormat="1" ht="15.5" x14ac:dyDescent="0.35">
      <c r="A13" s="12" t="str">
        <f>[3]Findura!C46</f>
        <v xml:space="preserve">Winter Cities Shake-Up Conference Saskatoon - Hotel </v>
      </c>
      <c r="B13" s="4"/>
      <c r="C13" s="4"/>
      <c r="D13" s="4"/>
      <c r="F13" s="13"/>
      <c r="G13" s="13"/>
      <c r="H13" s="13"/>
      <c r="I13" s="15">
        <f>[3]Findura!U46</f>
        <v>302.41000000000003</v>
      </c>
    </row>
    <row r="14" spans="1:68" s="12" customFormat="1" ht="15.5" x14ac:dyDescent="0.35">
      <c r="A14" s="12" t="str">
        <f>[3]Findura!C47</f>
        <v xml:space="preserve">Winter Cities Shake-Up Conference  - One Day Registration </v>
      </c>
      <c r="B14" s="4"/>
      <c r="C14" s="4"/>
      <c r="D14" s="4"/>
      <c r="F14" s="13"/>
      <c r="G14" s="13"/>
      <c r="H14" s="13"/>
      <c r="I14" s="15">
        <f>[3]Findura!U47</f>
        <v>151.31</v>
      </c>
    </row>
    <row r="15" spans="1:68" s="12" customFormat="1" ht="15.5" x14ac:dyDescent="0.35">
      <c r="A15" s="12" t="str">
        <f>[3]Findura!C48</f>
        <v xml:space="preserve">Chinese New Year celebration </v>
      </c>
      <c r="B15" s="4"/>
      <c r="C15" s="4"/>
      <c r="D15" s="4"/>
      <c r="F15" s="13"/>
      <c r="G15" s="13"/>
      <c r="H15" s="13"/>
      <c r="I15" s="15">
        <f>[3]Findura!U48</f>
        <v>75</v>
      </c>
    </row>
    <row r="16" spans="1:68" s="12" customFormat="1" ht="15.5" x14ac:dyDescent="0.35">
      <c r="A16" s="12" t="str">
        <f>[3]Findura!C49</f>
        <v>Mayor Fougere's - State of the City Address</v>
      </c>
      <c r="B16" s="4"/>
      <c r="C16" s="4"/>
      <c r="D16" s="4"/>
      <c r="F16" s="13"/>
      <c r="G16" s="13"/>
      <c r="H16" s="13"/>
      <c r="I16" s="15">
        <f>[3]Findura!U49</f>
        <v>53.13</v>
      </c>
    </row>
    <row r="17" spans="1:9" s="12" customFormat="1" ht="15.5" x14ac:dyDescent="0.35">
      <c r="A17" s="12" t="str">
        <f>[3]Findura!C50</f>
        <v xml:space="preserve">SUMA Convention in Saskatoon - Registration </v>
      </c>
      <c r="B17" s="4"/>
      <c r="C17" s="4"/>
      <c r="D17" s="4"/>
      <c r="F17" s="13"/>
      <c r="G17" s="13"/>
      <c r="H17" s="13"/>
      <c r="I17" s="15">
        <f>[3]Findura!U50</f>
        <v>509.25</v>
      </c>
    </row>
    <row r="18" spans="1:9" s="12" customFormat="1" ht="15.5" x14ac:dyDescent="0.35">
      <c r="A18" s="12" t="str">
        <f>[3]Findura!C51</f>
        <v>Travel Claim Form (Food) Winter Cities Conference Saskatoon</v>
      </c>
      <c r="B18" s="4"/>
      <c r="C18" s="4"/>
      <c r="D18" s="4"/>
      <c r="F18" s="13"/>
      <c r="G18" s="13"/>
      <c r="H18" s="13"/>
      <c r="I18" s="15">
        <f>[3]Findura!U51</f>
        <v>42.69</v>
      </c>
    </row>
    <row r="19" spans="1:9" s="12" customFormat="1" ht="15.5" x14ac:dyDescent="0.35">
      <c r="A19" s="12" t="str">
        <f>[3]Findura!C52</f>
        <v xml:space="preserve">SUMA Convention (Hotel, food, parking KM's) </v>
      </c>
      <c r="B19" s="4"/>
      <c r="C19" s="4"/>
      <c r="D19" s="4"/>
      <c r="F19" s="13"/>
      <c r="G19" s="13"/>
      <c r="H19" s="13"/>
      <c r="I19" s="15">
        <f>[3]Findura!U52</f>
        <v>583.49</v>
      </c>
    </row>
    <row r="20" spans="1:9" ht="15.5" x14ac:dyDescent="0.35">
      <c r="A20" s="12" t="str">
        <f>[3]Findura!C53</f>
        <v>2019 Pre-Ramadan Meet &amp; Greet</v>
      </c>
      <c r="B20" s="12"/>
      <c r="C20" s="4"/>
      <c r="D20" s="12"/>
      <c r="E20" s="12"/>
      <c r="F20" s="13"/>
      <c r="G20" s="13"/>
      <c r="H20" s="13"/>
      <c r="I20" s="15">
        <f>[3]Findura!U53</f>
        <v>60</v>
      </c>
    </row>
    <row r="21" spans="1:9" ht="15.5" x14ac:dyDescent="0.35">
      <c r="A21" s="12" t="str">
        <f>[3]Findura!C54</f>
        <v>Queen City Ex Parade</v>
      </c>
      <c r="B21" s="12"/>
      <c r="C21" s="4"/>
      <c r="D21" s="12"/>
      <c r="E21" s="12"/>
      <c r="F21" s="13"/>
      <c r="G21" s="13"/>
      <c r="H21" s="13"/>
      <c r="I21" s="15">
        <f>[3]Findura!U54</f>
        <v>65.62</v>
      </c>
    </row>
    <row r="22" spans="1:9" ht="15.5" x14ac:dyDescent="0.35">
      <c r="A22" s="12" t="str">
        <f>[3]Findura!C55</f>
        <v xml:space="preserve">37th India Supper Night Gala - India Canada Association of Saskatchewan </v>
      </c>
      <c r="B22" s="12"/>
      <c r="C22" s="4"/>
      <c r="D22" s="12"/>
      <c r="E22" s="12"/>
      <c r="F22" s="13"/>
      <c r="G22" s="13"/>
      <c r="H22" s="13"/>
      <c r="I22" s="15">
        <f>[3]Findura!U55</f>
        <v>125</v>
      </c>
    </row>
    <row r="23" spans="1:9" ht="15.5" x14ac:dyDescent="0.35">
      <c r="A23" s="12" t="str">
        <f>[3]Findura!C56</f>
        <v xml:space="preserve">India Night - Cultural Connection </v>
      </c>
      <c r="B23" s="12"/>
      <c r="C23" s="4"/>
      <c r="D23" s="12"/>
      <c r="E23" s="12"/>
      <c r="F23" s="13"/>
      <c r="G23" s="13"/>
      <c r="H23" s="13"/>
      <c r="I23" s="15">
        <f>[3]Findura!U56</f>
        <v>125</v>
      </c>
    </row>
    <row r="24" spans="1:9" ht="15.5" x14ac:dyDescent="0.35">
      <c r="A24" s="12" t="str">
        <f>[3]Findura!C57</f>
        <v>Rock Cancer</v>
      </c>
      <c r="B24" s="12"/>
      <c r="C24" s="4"/>
      <c r="D24" s="12"/>
      <c r="E24" s="12"/>
      <c r="F24" s="13"/>
      <c r="G24" s="13"/>
      <c r="H24" s="13"/>
      <c r="I24" s="15">
        <f>[3]Findura!U57</f>
        <v>125</v>
      </c>
    </row>
    <row r="25" spans="1:9" ht="15.5" x14ac:dyDescent="0.35">
      <c r="A25" s="12" t="str">
        <f>[3]Findura!C58</f>
        <v xml:space="preserve">Building Code and Building Permits Course presentation </v>
      </c>
      <c r="B25" s="12"/>
      <c r="C25" s="4"/>
      <c r="D25" s="12"/>
      <c r="E25" s="12"/>
      <c r="F25" s="13"/>
      <c r="G25" s="13"/>
      <c r="H25" s="13"/>
      <c r="I25" s="15">
        <f>[3]Findura!U58</f>
        <v>36.75</v>
      </c>
    </row>
    <row r="26" spans="1:9" ht="15.5" x14ac:dyDescent="0.35">
      <c r="A26" s="12" t="str">
        <f>[3]Findura!C59</f>
        <v xml:space="preserve">SUMA 2020 Registration </v>
      </c>
      <c r="B26" s="12"/>
      <c r="C26" s="4"/>
      <c r="D26" s="12"/>
      <c r="E26" s="12"/>
      <c r="F26" s="13"/>
      <c r="G26" s="13"/>
      <c r="H26" s="13"/>
      <c r="I26" s="15">
        <f>[3]Findura!U59</f>
        <v>450</v>
      </c>
    </row>
    <row r="27" spans="1:9" ht="15.5" x14ac:dyDescent="0.35">
      <c r="A27" s="12" t="str">
        <f>[3]Findura!C60</f>
        <v xml:space="preserve">Diwali ticket - India Canada Association of Saskatchewan </v>
      </c>
      <c r="B27" s="12"/>
      <c r="C27" s="4"/>
      <c r="D27" s="12"/>
      <c r="E27" s="12"/>
      <c r="F27" s="13"/>
      <c r="G27" s="13"/>
      <c r="H27" s="13"/>
      <c r="I27" s="15">
        <f>[3]Findura!U60</f>
        <v>25</v>
      </c>
    </row>
    <row r="28" spans="1:9" ht="15.5" x14ac:dyDescent="0.35">
      <c r="A28" s="4" t="s">
        <v>6</v>
      </c>
      <c r="B28" s="12"/>
      <c r="C28" s="4"/>
      <c r="D28" s="12"/>
      <c r="E28" s="12"/>
      <c r="F28" s="13"/>
      <c r="G28" s="13"/>
      <c r="H28" s="13"/>
      <c r="I28" s="14">
        <f>SUM(I13:I27)</f>
        <v>2729.65</v>
      </c>
    </row>
    <row r="29" spans="1:9" ht="15.5" x14ac:dyDescent="0.35">
      <c r="A29" s="12"/>
      <c r="B29" s="12"/>
      <c r="C29" s="4"/>
      <c r="D29" s="12"/>
      <c r="E29" s="12"/>
      <c r="F29" s="13"/>
      <c r="G29" s="13"/>
      <c r="H29" s="13"/>
      <c r="I29" s="14"/>
    </row>
    <row r="30" spans="1:9" ht="15.5" x14ac:dyDescent="0.35">
      <c r="A30" s="4" t="s">
        <v>25</v>
      </c>
      <c r="B30" s="12"/>
      <c r="C30" s="4"/>
      <c r="D30" s="12"/>
      <c r="E30" s="12"/>
      <c r="F30" s="13"/>
      <c r="G30" s="13"/>
      <c r="H30" s="13"/>
      <c r="I30" s="14"/>
    </row>
    <row r="31" spans="1:9" ht="15.5" x14ac:dyDescent="0.35">
      <c r="A31" s="12" t="str">
        <f>[3]Findura!C66</f>
        <v>Wounded Warriors Canada E-Magazine Advertisement Inv # 2499</v>
      </c>
      <c r="B31" s="12"/>
      <c r="C31" s="12"/>
      <c r="D31" s="12"/>
      <c r="E31" s="12"/>
      <c r="F31" s="13"/>
      <c r="G31" s="13"/>
      <c r="H31" s="13"/>
      <c r="I31" s="15">
        <f>[3]Findura!U66</f>
        <v>603.75</v>
      </c>
    </row>
    <row r="32" spans="1:9" ht="15.5" x14ac:dyDescent="0.35">
      <c r="A32" s="12" t="str">
        <f>[3]Findura!C67</f>
        <v>Youth Centres Canada - Advertising Inv# C3351291Y0501</v>
      </c>
      <c r="B32" s="12"/>
      <c r="C32" s="12"/>
      <c r="D32" s="12"/>
      <c r="E32" s="12"/>
      <c r="F32" s="13"/>
      <c r="G32" s="13"/>
      <c r="H32" s="13"/>
      <c r="I32" s="15">
        <f>[3]Findura!U67</f>
        <v>624.75</v>
      </c>
    </row>
    <row r="33" spans="1:9" ht="15.5" x14ac:dyDescent="0.35">
      <c r="A33" s="12" t="str">
        <f>[3]Findura!C68</f>
        <v xml:space="preserve">Police Advocates Journal - Advertising Inv# C3351291 </v>
      </c>
      <c r="B33" s="12"/>
      <c r="C33" s="12"/>
      <c r="D33" s="12"/>
      <c r="E33" s="12"/>
      <c r="F33" s="13"/>
      <c r="G33" s="13"/>
      <c r="H33" s="13"/>
      <c r="I33" s="15">
        <f>[3]Findura!U68</f>
        <v>628.95000000000005</v>
      </c>
    </row>
    <row r="34" spans="1:9" ht="15.5" x14ac:dyDescent="0.35">
      <c r="A34" s="12" t="str">
        <f>[3]Findura!C69</f>
        <v>ANAVETS (Army, Navy &amp; Air Force Veterans) Inv# C3351291T0801</v>
      </c>
      <c r="B34" s="12"/>
      <c r="C34" s="12"/>
      <c r="D34" s="12"/>
      <c r="E34" s="12"/>
      <c r="F34" s="13"/>
      <c r="G34" s="13"/>
      <c r="H34" s="13"/>
      <c r="I34" s="15">
        <f>[3]Findura!U69</f>
        <v>628.95000000000005</v>
      </c>
    </row>
    <row r="35" spans="1:9" ht="15.5" x14ac:dyDescent="0.35">
      <c r="A35" s="12" t="str">
        <f>[3]Findura!C70</f>
        <v xml:space="preserve">E-Newsletter Monthly Charge July </v>
      </c>
      <c r="B35" s="12"/>
      <c r="C35" s="12"/>
      <c r="D35" s="12"/>
      <c r="E35" s="12"/>
      <c r="F35" s="13"/>
      <c r="G35" s="13"/>
      <c r="H35" s="13"/>
      <c r="I35" s="15">
        <f>[3]Findura!U70</f>
        <v>6.33</v>
      </c>
    </row>
    <row r="36" spans="1:9" ht="15.5" x14ac:dyDescent="0.35">
      <c r="A36" s="12" t="str">
        <f>[3]Findura!C71</f>
        <v>Dewdney East Community Association - Fall 2019 Newsletter Advertising Inv# 2019-403</v>
      </c>
      <c r="B36" s="12"/>
      <c r="C36" s="12"/>
      <c r="D36" s="12"/>
      <c r="E36" s="12"/>
      <c r="F36" s="13"/>
      <c r="G36" s="13"/>
      <c r="H36" s="13"/>
      <c r="I36" s="15">
        <f>[3]Findura!U71</f>
        <v>50</v>
      </c>
    </row>
    <row r="37" spans="1:9" ht="15.5" x14ac:dyDescent="0.35">
      <c r="A37" s="12" t="str">
        <f>[3]Findura!C72</f>
        <v xml:space="preserve">E-Newsletters Monthly charge August </v>
      </c>
      <c r="B37" s="12"/>
      <c r="C37" s="12"/>
      <c r="D37" s="12"/>
      <c r="E37" s="12"/>
      <c r="F37" s="13"/>
      <c r="G37" s="13"/>
      <c r="H37" s="13"/>
      <c r="I37" s="15">
        <f>[3]Findura!U72</f>
        <v>6.33</v>
      </c>
    </row>
    <row r="38" spans="1:9" ht="15.5" x14ac:dyDescent="0.35">
      <c r="A38" s="12" t="str">
        <f>[3]Findura!C73</f>
        <v>Saskatchewan Federation of Police Officers - Annual Prevention Guide Ad</v>
      </c>
      <c r="B38" s="12"/>
      <c r="C38" s="12"/>
      <c r="D38" s="12"/>
      <c r="E38" s="12"/>
      <c r="F38" s="13"/>
      <c r="G38" s="13"/>
      <c r="H38" s="13"/>
      <c r="I38" s="15">
        <f>[3]Findura!U73</f>
        <v>365</v>
      </c>
    </row>
    <row r="39" spans="1:9" ht="15.5" x14ac:dyDescent="0.35">
      <c r="A39" s="12" t="str">
        <f>[3]Findura!C74</f>
        <v xml:space="preserve">E-Newsletters Monthly Charge September </v>
      </c>
      <c r="B39" s="12"/>
      <c r="C39" s="12"/>
      <c r="D39" s="12"/>
      <c r="E39" s="12"/>
      <c r="F39" s="13"/>
      <c r="G39" s="13"/>
      <c r="H39" s="13"/>
      <c r="I39" s="15">
        <f>[3]Findura!U74</f>
        <v>5.7</v>
      </c>
    </row>
    <row r="40" spans="1:9" ht="15.5" x14ac:dyDescent="0.35">
      <c r="A40" s="12" t="str">
        <f>[3]Findura!C75</f>
        <v xml:space="preserve">MADD Message Yearbook </v>
      </c>
      <c r="B40" s="12"/>
      <c r="C40" s="12"/>
      <c r="D40" s="12"/>
      <c r="E40" s="12"/>
      <c r="F40" s="13"/>
      <c r="G40" s="13"/>
      <c r="H40" s="13"/>
      <c r="I40" s="15">
        <f>[3]Findura!U75</f>
        <v>292.95</v>
      </c>
    </row>
    <row r="41" spans="1:9" ht="15.5" x14ac:dyDescent="0.35">
      <c r="A41" s="12" t="str">
        <f>[3]Findura!C76</f>
        <v>Canadian Fallen Firefighters Association (Inv# C3351291V1601R)</v>
      </c>
      <c r="B41" s="12"/>
      <c r="C41" s="12"/>
      <c r="D41" s="12"/>
      <c r="E41" s="12"/>
      <c r="F41" s="13"/>
      <c r="G41" s="13"/>
      <c r="H41" s="13"/>
      <c r="I41" s="15">
        <f>[3]Findura!U76</f>
        <v>313.95</v>
      </c>
    </row>
    <row r="42" spans="1:9" ht="15.5" x14ac:dyDescent="0.35">
      <c r="A42" s="12" t="str">
        <f>[3]Findura!C77</f>
        <v>Police Advocates Journal - Advertising Inv# C3351291P0701</v>
      </c>
      <c r="B42" s="12"/>
      <c r="C42" s="12"/>
      <c r="D42" s="12"/>
      <c r="E42" s="12"/>
      <c r="F42" s="13"/>
      <c r="G42" s="13"/>
      <c r="H42" s="13"/>
      <c r="I42" s="15">
        <f>[3]Findura!U77</f>
        <v>313.95</v>
      </c>
    </row>
    <row r="43" spans="1:9" ht="15.5" x14ac:dyDescent="0.35">
      <c r="A43" s="12" t="str">
        <f>[3]Findura!C78</f>
        <v xml:space="preserve">E-Newsletter Monthly Charge October, November, December </v>
      </c>
      <c r="B43" s="12"/>
      <c r="C43" s="12"/>
      <c r="D43" s="12"/>
      <c r="E43" s="12"/>
      <c r="F43" s="13"/>
      <c r="G43" s="13"/>
      <c r="H43" s="13"/>
      <c r="I43" s="15">
        <f>[3]Findura!U78</f>
        <v>17.100000000000001</v>
      </c>
    </row>
    <row r="44" spans="1:9" ht="15.5" x14ac:dyDescent="0.35">
      <c r="A44" s="12" t="str">
        <f>[3]Findura!C79</f>
        <v>Wounded Warriors Canada E-Magazine Advertisement Inv # 3090</v>
      </c>
      <c r="B44" s="12"/>
      <c r="C44" s="12"/>
      <c r="D44" s="12"/>
      <c r="E44" s="12"/>
      <c r="F44" s="13"/>
      <c r="G44" s="13"/>
      <c r="H44" s="13"/>
      <c r="I44" s="15">
        <f>[3]Findura!U79</f>
        <v>603.75</v>
      </c>
    </row>
    <row r="45" spans="1:9" ht="15.5" x14ac:dyDescent="0.35">
      <c r="A45" s="12" t="str">
        <f>[3]Findura!C80</f>
        <v>Royal Canadian Legion Saskatchewan Command "Military Service Recognition Book"</v>
      </c>
      <c r="B45" s="12"/>
      <c r="C45" s="12"/>
      <c r="D45" s="12"/>
      <c r="E45" s="12"/>
      <c r="F45" s="13"/>
      <c r="G45" s="13"/>
      <c r="H45" s="13"/>
      <c r="I45" s="15">
        <f>[3]Findura!U80</f>
        <v>235</v>
      </c>
    </row>
    <row r="46" spans="1:9" ht="15.5" x14ac:dyDescent="0.35">
      <c r="A46" s="12" t="str">
        <f>[3]Findura!C81</f>
        <v xml:space="preserve">Philippine Association Christmas Party </v>
      </c>
      <c r="B46" s="12"/>
      <c r="C46" s="12"/>
      <c r="D46" s="12"/>
      <c r="E46" s="12"/>
      <c r="F46" s="13"/>
      <c r="G46" s="13"/>
      <c r="H46" s="13"/>
      <c r="I46" s="15">
        <f>[3]Findura!U81</f>
        <v>50</v>
      </c>
    </row>
    <row r="47" spans="1:9" ht="15.5" x14ac:dyDescent="0.35">
      <c r="A47" s="12" t="str">
        <f>[3]Findura!C82</f>
        <v>Dewdney East Community Association - Winter 2020 Newsletter (Inv# 2019-503)</v>
      </c>
      <c r="B47" s="12"/>
      <c r="C47" s="12"/>
      <c r="D47" s="12"/>
      <c r="E47" s="12"/>
      <c r="F47" s="13"/>
      <c r="G47" s="13"/>
      <c r="H47" s="13"/>
      <c r="I47" s="15">
        <f>[3]Findura!U82</f>
        <v>50</v>
      </c>
    </row>
    <row r="48" spans="1:9" ht="15.5" x14ac:dyDescent="0.35">
      <c r="A48" s="4" t="s">
        <v>6</v>
      </c>
      <c r="B48" s="12"/>
      <c r="C48" s="4"/>
      <c r="D48" s="12"/>
      <c r="E48" s="12"/>
      <c r="F48" s="13"/>
      <c r="G48" s="13"/>
      <c r="H48" s="13"/>
      <c r="I48" s="14">
        <f>SUM(I31:I47)</f>
        <v>4796.4599999999991</v>
      </c>
    </row>
    <row r="49" spans="1:9" ht="15.5" x14ac:dyDescent="0.35">
      <c r="A49" s="4"/>
      <c r="B49" s="12"/>
      <c r="C49" s="4"/>
      <c r="D49" s="12"/>
      <c r="E49" s="12"/>
      <c r="F49" s="13"/>
      <c r="G49" s="13"/>
      <c r="H49" s="13"/>
      <c r="I49" s="14"/>
    </row>
    <row r="50" spans="1:9" ht="15.5" x14ac:dyDescent="0.35">
      <c r="A50" s="4" t="s">
        <v>26</v>
      </c>
      <c r="B50" s="12"/>
      <c r="C50" s="4"/>
      <c r="D50" s="12"/>
      <c r="E50" s="12"/>
      <c r="F50" s="13"/>
      <c r="G50" s="13"/>
      <c r="H50" s="13"/>
      <c r="I50" s="14"/>
    </row>
    <row r="51" spans="1:9" ht="15.5" x14ac:dyDescent="0.35">
      <c r="A51" s="12" t="str">
        <f>[3]Findura!C87</f>
        <v xml:space="preserve">SUMA Convention in Saskatoon  </v>
      </c>
      <c r="B51" s="12"/>
      <c r="C51" s="12"/>
      <c r="D51" s="12"/>
      <c r="E51" s="12"/>
      <c r="F51" s="13"/>
      <c r="G51" s="13"/>
      <c r="H51" s="13"/>
      <c r="I51" s="15">
        <f>[3]Findura!U87</f>
        <v>300</v>
      </c>
    </row>
    <row r="52" spans="1:9" ht="15.5" x14ac:dyDescent="0.35">
      <c r="A52" s="12" t="str">
        <f>[3]Findura!C88</f>
        <v xml:space="preserve">Winter Cities Conference in Sasaktoon </v>
      </c>
      <c r="B52" s="12"/>
      <c r="C52" s="12"/>
      <c r="D52" s="12"/>
      <c r="E52" s="12"/>
      <c r="F52" s="13"/>
      <c r="G52" s="13"/>
      <c r="H52" s="13"/>
      <c r="I52" s="15">
        <f>[3]Findura!U88</f>
        <v>300</v>
      </c>
    </row>
    <row r="53" spans="1:9" ht="15.5" x14ac:dyDescent="0.35">
      <c r="A53" s="4" t="s">
        <v>6</v>
      </c>
      <c r="B53" s="12"/>
      <c r="C53" s="4"/>
      <c r="D53" s="12"/>
      <c r="E53" s="12"/>
      <c r="F53" s="13"/>
      <c r="G53" s="13"/>
      <c r="H53" s="13"/>
      <c r="I53" s="14">
        <f>SUM(I51:I52)</f>
        <v>600</v>
      </c>
    </row>
    <row r="54" spans="1:9" ht="15.5" x14ac:dyDescent="0.35">
      <c r="A54" s="4"/>
      <c r="B54" s="12"/>
      <c r="C54" s="4"/>
      <c r="D54" s="12"/>
      <c r="E54" s="12"/>
      <c r="F54" s="13"/>
      <c r="G54" s="13"/>
      <c r="H54" s="13"/>
      <c r="I54" s="14"/>
    </row>
    <row r="55" spans="1:9" ht="16" thickBot="1" x14ac:dyDescent="0.4">
      <c r="A55" s="12"/>
      <c r="B55" s="12"/>
      <c r="C55" s="4" t="s">
        <v>27</v>
      </c>
      <c r="D55" s="12"/>
      <c r="E55" s="12"/>
      <c r="F55" s="16"/>
      <c r="G55" s="16"/>
      <c r="H55" s="16"/>
      <c r="I55" s="17">
        <f>I28+I48+I53</f>
        <v>8126.1099999999988</v>
      </c>
    </row>
    <row r="56" spans="1:9" ht="15.5" x14ac:dyDescent="0.35">
      <c r="A56" s="12"/>
      <c r="B56" s="12"/>
      <c r="C56" s="4"/>
      <c r="D56" s="12"/>
      <c r="E56" s="12"/>
      <c r="F56" s="13"/>
      <c r="G56" s="13"/>
      <c r="H56" s="13"/>
      <c r="I56" s="18"/>
    </row>
    <row r="57" spans="1:9" ht="16" thickBot="1" x14ac:dyDescent="0.4">
      <c r="A57" s="12"/>
      <c r="B57" s="12"/>
      <c r="C57" s="4" t="s">
        <v>11</v>
      </c>
      <c r="D57" s="12"/>
      <c r="E57" s="12"/>
      <c r="F57" s="16"/>
      <c r="G57" s="16"/>
      <c r="H57" s="16"/>
      <c r="I57" s="19">
        <f>I10-I55</f>
        <v>1873.8900000000012</v>
      </c>
    </row>
    <row r="58" spans="1:9" ht="16" thickTop="1" x14ac:dyDescent="0.35">
      <c r="A58" s="12"/>
      <c r="B58" s="12"/>
      <c r="C58" s="4"/>
      <c r="D58" s="12"/>
      <c r="E58" s="12"/>
      <c r="F58" s="13"/>
      <c r="G58" s="13"/>
      <c r="H58" s="13"/>
      <c r="I58" s="14"/>
    </row>
    <row r="59" spans="1:9" ht="15.5" x14ac:dyDescent="0.35">
      <c r="A59" s="12"/>
      <c r="B59" s="12"/>
      <c r="C59" s="4"/>
      <c r="D59" s="12"/>
      <c r="E59" s="12"/>
      <c r="F59" s="13"/>
      <c r="G59" s="13"/>
      <c r="H59" s="13"/>
      <c r="I59" s="14"/>
    </row>
    <row r="60" spans="1:9" ht="15.5" x14ac:dyDescent="0.35">
      <c r="A60" s="20"/>
      <c r="B60" s="20"/>
      <c r="C60" s="21"/>
      <c r="D60" s="20"/>
      <c r="E60" s="20"/>
      <c r="F60" s="22"/>
      <c r="G60" s="22"/>
      <c r="H60" s="22"/>
      <c r="I60" s="23"/>
    </row>
    <row r="61" spans="1:9" ht="15.5" x14ac:dyDescent="0.35">
      <c r="A61" s="12"/>
      <c r="B61" s="12"/>
      <c r="C61" s="4"/>
      <c r="D61" s="12"/>
      <c r="E61" s="12"/>
      <c r="F61" s="13"/>
      <c r="G61" s="13"/>
      <c r="H61" s="13"/>
      <c r="I61" s="14"/>
    </row>
    <row r="62" spans="1:9" ht="15.5" x14ac:dyDescent="0.35">
      <c r="A62" s="12"/>
      <c r="B62" s="12"/>
      <c r="C62" s="4"/>
      <c r="D62" s="12"/>
      <c r="E62" s="12"/>
      <c r="F62" s="13"/>
      <c r="G62" s="13"/>
      <c r="H62" s="13"/>
      <c r="I62" s="14"/>
    </row>
    <row r="63" spans="1:9" ht="15.5" x14ac:dyDescent="0.35">
      <c r="A63" s="24"/>
      <c r="B63" s="25" t="s">
        <v>12</v>
      </c>
      <c r="C63" s="4" t="s">
        <v>13</v>
      </c>
      <c r="D63" s="4"/>
      <c r="E63" s="4"/>
      <c r="F63" s="12"/>
      <c r="I63" s="14"/>
    </row>
    <row r="64" spans="1:9" ht="15" x14ac:dyDescent="0.3">
      <c r="A64" s="24"/>
      <c r="C64" s="4"/>
      <c r="D64" s="24"/>
      <c r="E64" s="24"/>
      <c r="I64" s="14"/>
    </row>
    <row r="65" spans="1:68" ht="15.5" x14ac:dyDescent="0.35">
      <c r="A65" s="24"/>
      <c r="C65" s="4"/>
      <c r="D65" s="4"/>
      <c r="E65" s="12"/>
      <c r="F65" s="13"/>
      <c r="G65" s="13"/>
      <c r="H65" s="13"/>
      <c r="I65" s="14"/>
    </row>
    <row r="66" spans="1:68" ht="15.5" x14ac:dyDescent="0.35">
      <c r="F66" s="26"/>
      <c r="G66" s="26"/>
      <c r="H66" s="26"/>
      <c r="I66" s="5"/>
    </row>
    <row r="67" spans="1:68" ht="15.5" x14ac:dyDescent="0.35">
      <c r="A67" s="12" t="s">
        <v>14</v>
      </c>
      <c r="B67" s="4"/>
      <c r="C67" s="4"/>
      <c r="D67" s="4"/>
      <c r="E67" s="4"/>
      <c r="F67" s="16"/>
      <c r="G67" s="16"/>
      <c r="H67" s="16"/>
      <c r="I67" s="16">
        <f>[3]Findura!U98</f>
        <v>44507.08</v>
      </c>
    </row>
    <row r="68" spans="1:68" ht="15.5" x14ac:dyDescent="0.35">
      <c r="A68" s="12" t="s">
        <v>15</v>
      </c>
      <c r="B68" s="4"/>
      <c r="C68" s="4"/>
      <c r="D68" s="4"/>
      <c r="E68" s="4"/>
      <c r="F68" s="16"/>
      <c r="G68" s="16"/>
      <c r="H68" s="16"/>
      <c r="I68" s="16">
        <f>[3]Findura!U104</f>
        <v>600</v>
      </c>
    </row>
    <row r="69" spans="1:68" ht="15.5" x14ac:dyDescent="0.35">
      <c r="A69" s="12" t="s">
        <v>16</v>
      </c>
      <c r="B69" s="4"/>
      <c r="C69" s="4"/>
      <c r="D69" s="4"/>
      <c r="E69" s="4"/>
      <c r="F69" s="16"/>
      <c r="G69" s="16"/>
      <c r="H69" s="16"/>
      <c r="I69" s="16">
        <f>[3]Findura!U108</f>
        <v>0</v>
      </c>
    </row>
    <row r="70" spans="1:68" ht="16" thickBot="1" x14ac:dyDescent="0.4">
      <c r="A70" s="24"/>
      <c r="C70" s="4" t="s">
        <v>17</v>
      </c>
      <c r="D70" s="4"/>
      <c r="F70" s="33">
        <f>SUM(F67:F69)</f>
        <v>0</v>
      </c>
      <c r="G70" s="33">
        <f t="shared" ref="G70:H70" si="0">SUM(G67:G69)</f>
        <v>0</v>
      </c>
      <c r="H70" s="33">
        <f t="shared" si="0"/>
        <v>0</v>
      </c>
      <c r="I70" s="27">
        <f>SUM(I67:I69)</f>
        <v>45107.08</v>
      </c>
    </row>
    <row r="71" spans="1:68" ht="15.5" x14ac:dyDescent="0.35">
      <c r="F71" s="12"/>
      <c r="G71" s="12"/>
      <c r="H71" s="12"/>
    </row>
    <row r="72" spans="1:68" x14ac:dyDescent="0.3">
      <c r="H72" s="29"/>
    </row>
    <row r="73" spans="1:68" ht="15.5" x14ac:dyDescent="0.35">
      <c r="B73" s="25" t="s">
        <v>12</v>
      </c>
      <c r="C73" s="2" t="s">
        <v>18</v>
      </c>
      <c r="J73" s="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</sheetData>
  <mergeCells count="5">
    <mergeCell ref="A2:I2"/>
    <mergeCell ref="A3:I3"/>
    <mergeCell ref="A5:I5"/>
    <mergeCell ref="A6:I6"/>
    <mergeCell ref="A7:G7"/>
  </mergeCells>
  <conditionalFormatting sqref="F68:I68 I69">
    <cfRule type="cellIs" dxfId="27" priority="1" operator="equal">
      <formula>0</formula>
    </cfRule>
  </conditionalFormatting>
  <conditionalFormatting sqref="F69:H69 F67:I67">
    <cfRule type="cellIs" dxfId="26" priority="2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79DC5-D109-4170-8215-1AE45C70C75F}">
  <dimension ref="A2:BP76"/>
  <sheetViews>
    <sheetView workbookViewId="0">
      <selection sqref="A1:XFD1048576"/>
    </sheetView>
  </sheetViews>
  <sheetFormatPr defaultColWidth="9.1796875" defaultRowHeight="14" x14ac:dyDescent="0.3"/>
  <cols>
    <col min="1" max="4" width="7.7265625" style="2" customWidth="1"/>
    <col min="5" max="5" width="14.26953125" style="2" customWidth="1"/>
    <col min="6" max="8" width="12.7265625" style="2" customWidth="1"/>
    <col min="9" max="9" width="13.453125" style="28" bestFit="1" customWidth="1"/>
    <col min="10" max="10" width="12.453125" style="2" bestFit="1" customWidth="1"/>
    <col min="11" max="16384" width="9.1796875" style="2"/>
  </cols>
  <sheetData>
    <row r="2" spans="1:68" ht="15.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68" ht="15" x14ac:dyDescent="0.3">
      <c r="A3" s="3" t="s">
        <v>28</v>
      </c>
      <c r="B3" s="3"/>
      <c r="C3" s="3"/>
      <c r="D3" s="3"/>
      <c r="E3" s="3"/>
      <c r="F3" s="3"/>
      <c r="G3" s="3"/>
      <c r="H3" s="3"/>
      <c r="I3" s="3"/>
    </row>
    <row r="4" spans="1:68" ht="15" x14ac:dyDescent="0.3">
      <c r="A4" s="4"/>
      <c r="B4" s="4"/>
      <c r="C4" s="4"/>
      <c r="D4" s="4"/>
      <c r="E4" s="4"/>
      <c r="F4" s="4"/>
      <c r="G4" s="4"/>
      <c r="H4" s="4"/>
      <c r="I4" s="5"/>
    </row>
    <row r="5" spans="1:68" ht="15" x14ac:dyDescent="0.3">
      <c r="A5" s="3" t="s">
        <v>29</v>
      </c>
      <c r="B5" s="3"/>
      <c r="C5" s="3"/>
      <c r="D5" s="3"/>
      <c r="E5" s="3"/>
      <c r="F5" s="3"/>
      <c r="G5" s="3"/>
      <c r="H5" s="3"/>
      <c r="I5" s="3"/>
    </row>
    <row r="6" spans="1:68" ht="15.5" x14ac:dyDescent="0.35">
      <c r="A6" s="3" t="s">
        <v>3</v>
      </c>
      <c r="B6" s="3"/>
      <c r="C6" s="3"/>
      <c r="D6" s="3"/>
      <c r="E6" s="3"/>
      <c r="F6" s="3"/>
      <c r="G6" s="3"/>
      <c r="H6" s="3"/>
      <c r="I6" s="3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.5" x14ac:dyDescent="0.35">
      <c r="A7" s="8"/>
      <c r="B7" s="8"/>
      <c r="C7" s="8"/>
      <c r="D7" s="8"/>
      <c r="E7" s="8"/>
      <c r="F7" s="8"/>
      <c r="G7" s="8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.5" x14ac:dyDescent="0.35">
      <c r="A8" s="9"/>
      <c r="B8" s="9"/>
      <c r="C8" s="9"/>
      <c r="D8" s="9"/>
      <c r="E8" s="9"/>
      <c r="F8" s="9"/>
      <c r="G8" s="9"/>
      <c r="H8" s="10"/>
      <c r="I8" s="10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.5" x14ac:dyDescent="0.35">
      <c r="A9" s="11"/>
      <c r="B9" s="11"/>
      <c r="C9" s="11"/>
      <c r="D9" s="11"/>
      <c r="E9" s="11"/>
      <c r="F9" s="11"/>
      <c r="G9" s="11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.5" x14ac:dyDescent="0.35">
      <c r="A10" s="12"/>
      <c r="B10" s="12"/>
      <c r="C10" s="4" t="s">
        <v>20</v>
      </c>
      <c r="D10" s="12"/>
      <c r="E10" s="12"/>
      <c r="F10" s="13"/>
      <c r="G10" s="13"/>
      <c r="H10" s="13"/>
      <c r="I10" s="14">
        <v>10000</v>
      </c>
    </row>
    <row r="11" spans="1:68" ht="15.5" x14ac:dyDescent="0.35">
      <c r="A11" s="12"/>
      <c r="B11" s="12"/>
      <c r="C11" s="4"/>
      <c r="D11" s="12"/>
      <c r="E11" s="12"/>
      <c r="F11" s="13"/>
      <c r="G11" s="13"/>
      <c r="H11" s="13"/>
      <c r="I11" s="14"/>
    </row>
    <row r="12" spans="1:68" s="12" customFormat="1" ht="15.5" x14ac:dyDescent="0.35">
      <c r="A12" s="4" t="s">
        <v>5</v>
      </c>
      <c r="B12" s="4"/>
      <c r="C12" s="4"/>
      <c r="D12" s="4"/>
      <c r="F12" s="13"/>
      <c r="G12" s="13"/>
      <c r="H12" s="13"/>
      <c r="I12" s="14"/>
    </row>
    <row r="13" spans="1:68" s="12" customFormat="1" ht="15.5" x14ac:dyDescent="0.35">
      <c r="A13" s="12" t="str">
        <f>[4]Flegel!C46</f>
        <v>Fantasy Food 2019 - Saskatchewan Science Centre fundraiser</v>
      </c>
      <c r="C13" s="4"/>
      <c r="D13" s="4"/>
      <c r="F13" s="13"/>
      <c r="G13" s="13"/>
      <c r="H13" s="13"/>
      <c r="I13" s="15">
        <f>[4]Flegel!U46</f>
        <v>153</v>
      </c>
    </row>
    <row r="14" spans="1:68" s="12" customFormat="1" ht="15.5" x14ac:dyDescent="0.35">
      <c r="A14" s="12" t="str">
        <f>[4]Flegel!C47</f>
        <v>Heart &amp; Soul Soiree - Prairie Vascular Research Inc</v>
      </c>
      <c r="C14" s="4"/>
      <c r="D14" s="4"/>
      <c r="F14" s="13"/>
      <c r="G14" s="13"/>
      <c r="H14" s="13"/>
      <c r="I14" s="15">
        <f>[4]Flegel!U47</f>
        <v>150</v>
      </c>
    </row>
    <row r="15" spans="1:68" s="12" customFormat="1" ht="15.5" x14ac:dyDescent="0.35">
      <c r="A15" s="12" t="str">
        <f>[4]Flegel!C48</f>
        <v xml:space="preserve">High Heels &amp; High Hopes - Carmichael Outreach </v>
      </c>
      <c r="C15" s="4"/>
      <c r="D15" s="4"/>
      <c r="F15" s="13"/>
      <c r="G15" s="13"/>
      <c r="H15" s="13"/>
      <c r="I15" s="15">
        <f>[4]Flegel!U48</f>
        <v>75</v>
      </c>
    </row>
    <row r="16" spans="1:68" s="12" customFormat="1" ht="15.5" x14ac:dyDescent="0.35">
      <c r="A16" s="12" t="str">
        <f>[4]Flegel!C49</f>
        <v xml:space="preserve">Doors &amp; More Art Auction &amp; Soirée - Habitat for Humanity </v>
      </c>
      <c r="C16" s="4"/>
      <c r="D16" s="4"/>
      <c r="F16" s="13"/>
      <c r="G16" s="13"/>
      <c r="H16" s="13"/>
      <c r="I16" s="15">
        <f>[4]Flegel!U49</f>
        <v>100</v>
      </c>
    </row>
    <row r="17" spans="1:68" s="12" customFormat="1" ht="15.5" x14ac:dyDescent="0.35">
      <c r="A17" s="12" t="str">
        <f>[4]Flegel!C50</f>
        <v xml:space="preserve">Audacity event </v>
      </c>
      <c r="C17" s="4"/>
      <c r="D17" s="4"/>
      <c r="F17" s="13"/>
      <c r="G17" s="13"/>
      <c r="H17" s="13"/>
      <c r="I17" s="15">
        <f>[4]Flegel!U50</f>
        <v>40</v>
      </c>
    </row>
    <row r="18" spans="1:68" s="12" customFormat="1" ht="15.5" x14ac:dyDescent="0.35">
      <c r="A18" s="12" t="str">
        <f>[4]Flegel!C51</f>
        <v>Swinging with the Stars - Hope's Home fundraiser</v>
      </c>
      <c r="C18" s="4"/>
      <c r="D18" s="4"/>
      <c r="F18" s="13"/>
      <c r="G18" s="13"/>
      <c r="H18" s="13"/>
      <c r="I18" s="15">
        <f>[4]Flegel!U51</f>
        <v>80</v>
      </c>
    </row>
    <row r="19" spans="1:68" s="12" customFormat="1" ht="15.5" x14ac:dyDescent="0.35">
      <c r="A19" s="12" t="str">
        <f>[4]Flegel!C52</f>
        <v>An Evening Roast Fundraiser with Rabbi Jeremy &amp; Friends - Beth Jacob Synagogue</v>
      </c>
      <c r="C19" s="4"/>
      <c r="D19" s="4"/>
      <c r="F19" s="13"/>
      <c r="G19" s="13"/>
      <c r="H19" s="13"/>
      <c r="I19" s="15">
        <f>[4]Flegel!U52</f>
        <v>75</v>
      </c>
    </row>
    <row r="20" spans="1:68" s="12" customFormat="1" ht="15.5" x14ac:dyDescent="0.35">
      <c r="A20" s="12" t="str">
        <f>[4]Flegel!C53</f>
        <v>Uncover the Cure Cocktail Party - Hospitals of Regina Foundation</v>
      </c>
      <c r="C20" s="4"/>
      <c r="D20" s="4"/>
      <c r="F20" s="13"/>
      <c r="G20" s="13"/>
      <c r="H20" s="13"/>
      <c r="I20" s="15">
        <f>[4]Flegel!U53</f>
        <v>130</v>
      </c>
    </row>
    <row r="21" spans="1:68" s="12" customFormat="1" ht="15.5" x14ac:dyDescent="0.35">
      <c r="A21" s="12" t="str">
        <f>[4]Flegel!C54</f>
        <v xml:space="preserve">UofR Rams Homecoming Social event </v>
      </c>
      <c r="C21" s="4"/>
      <c r="D21" s="4"/>
      <c r="F21" s="13"/>
      <c r="G21" s="13"/>
      <c r="H21" s="13"/>
      <c r="I21" s="15">
        <f>[4]Flegel!U54</f>
        <v>125</v>
      </c>
    </row>
    <row r="22" spans="1:68" s="12" customFormat="1" ht="15.5" x14ac:dyDescent="0.35">
      <c r="A22" s="12" t="str">
        <f>[4]Flegel!C55</f>
        <v xml:space="preserve">Regina Police Association Annual Gala </v>
      </c>
      <c r="C22" s="4"/>
      <c r="D22" s="4"/>
      <c r="F22" s="13"/>
      <c r="G22" s="13"/>
      <c r="H22" s="13"/>
      <c r="I22" s="15">
        <f>[4]Flegel!U55</f>
        <v>50</v>
      </c>
    </row>
    <row r="23" spans="1:68" s="12" customFormat="1" ht="15.5" x14ac:dyDescent="0.35">
      <c r="A23" s="12" t="str">
        <f>[4]Flegel!C56</f>
        <v xml:space="preserve">Regina Red Sox Sports Dinner </v>
      </c>
      <c r="C23" s="4"/>
      <c r="D23" s="4"/>
      <c r="F23" s="13"/>
      <c r="G23" s="13"/>
      <c r="H23" s="13"/>
      <c r="I23" s="15">
        <f>[4]Flegel!U56</f>
        <v>90</v>
      </c>
    </row>
    <row r="24" spans="1:68" s="12" customFormat="1" ht="15.5" x14ac:dyDescent="0.35">
      <c r="A24" s="12" t="str">
        <f>[4]Flegel!C57</f>
        <v>2019 Pre-Ramadan Meet &amp; Greet</v>
      </c>
      <c r="C24" s="4"/>
      <c r="D24" s="4"/>
      <c r="F24" s="13"/>
      <c r="G24" s="13"/>
      <c r="H24" s="13"/>
      <c r="I24" s="15">
        <f>[4]Flegel!U57</f>
        <v>60</v>
      </c>
    </row>
    <row r="25" spans="1:68" s="12" customFormat="1" ht="15.5" x14ac:dyDescent="0.35">
      <c r="A25" s="12" t="str">
        <f>[4]Flegel!C58</f>
        <v xml:space="preserve">Love Your Neighbour Banquet – Souls Harbour Rescue Mission </v>
      </c>
      <c r="C25" s="4"/>
      <c r="D25" s="4"/>
      <c r="F25" s="13"/>
      <c r="G25" s="13"/>
      <c r="H25" s="13"/>
      <c r="I25" s="15">
        <f>[4]Flegel!U58</f>
        <v>35</v>
      </c>
    </row>
    <row r="26" spans="1:68" ht="15.5" x14ac:dyDescent="0.35">
      <c r="A26" s="12" t="str">
        <f>[4]Flegel!C59</f>
        <v xml:space="preserve">Night with STARS Gala </v>
      </c>
      <c r="B26" s="12"/>
      <c r="C26" s="4"/>
      <c r="D26" s="12"/>
      <c r="E26" s="12"/>
      <c r="F26" s="13"/>
      <c r="G26" s="13"/>
      <c r="H26" s="13"/>
      <c r="I26" s="15">
        <f>[4]Flegel!U59</f>
        <v>175</v>
      </c>
    </row>
    <row r="27" spans="1:68" ht="15.5" x14ac:dyDescent="0.35">
      <c r="A27" s="12" t="str">
        <f>[4]Flegel!C60</f>
        <v xml:space="preserve">Chinese Freemasons Anniversary Banquet </v>
      </c>
      <c r="B27" s="12"/>
      <c r="C27" s="12"/>
      <c r="D27" s="12"/>
      <c r="E27" s="12"/>
      <c r="F27" s="26"/>
      <c r="G27" s="26"/>
      <c r="H27" s="26"/>
      <c r="I27" s="15">
        <f>[4]Flegel!U60</f>
        <v>68</v>
      </c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ht="15.5" x14ac:dyDescent="0.35">
      <c r="A28" s="12" t="str">
        <f>[4]Flegel!C61</f>
        <v xml:space="preserve">India Night - Cultural Connection Regina </v>
      </c>
      <c r="B28" s="12"/>
      <c r="C28" s="12"/>
      <c r="D28" s="12"/>
      <c r="E28" s="12"/>
      <c r="F28" s="26"/>
      <c r="G28" s="26"/>
      <c r="H28" s="26"/>
      <c r="I28" s="15">
        <f>[4]Flegel!U61</f>
        <v>125</v>
      </c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ht="15.5" x14ac:dyDescent="0.35">
      <c r="A29" s="12" t="str">
        <f>[4]Flegel!C62</f>
        <v xml:space="preserve">Queen City Ex Parade entry </v>
      </c>
      <c r="B29" s="12"/>
      <c r="C29" s="12"/>
      <c r="D29" s="12"/>
      <c r="E29" s="12"/>
      <c r="F29" s="26"/>
      <c r="G29" s="26"/>
      <c r="H29" s="26"/>
      <c r="I29" s="15">
        <f>[4]Flegel!U62</f>
        <v>131.25</v>
      </c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 ht="15.5" x14ac:dyDescent="0.35">
      <c r="A30" s="12" t="str">
        <f>[4]Flegel!C63</f>
        <v xml:space="preserve">Sask Luau - Street Culture Project </v>
      </c>
      <c r="B30" s="12"/>
      <c r="C30" s="12"/>
      <c r="D30" s="12"/>
      <c r="E30" s="12"/>
      <c r="F30" s="26"/>
      <c r="G30" s="26"/>
      <c r="H30" s="26"/>
      <c r="I30" s="15">
        <f>[4]Flegel!U63</f>
        <v>275</v>
      </c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ht="15.5" x14ac:dyDescent="0.35">
      <c r="A31" s="12" t="str">
        <f>[4]Flegel!C64</f>
        <v xml:space="preserve">RIFFA Awards Ceremony </v>
      </c>
      <c r="B31" s="12"/>
      <c r="C31" s="12"/>
      <c r="D31" s="12"/>
      <c r="E31" s="12"/>
      <c r="F31" s="26"/>
      <c r="G31" s="26"/>
      <c r="H31" s="26"/>
      <c r="I31" s="15">
        <f>[4]Flegel!U64</f>
        <v>54.2</v>
      </c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 ht="15.5" x14ac:dyDescent="0.35">
      <c r="A32" s="12" t="str">
        <f>[4]Flegel!C65</f>
        <v xml:space="preserve">37th India Supper Night Gala - India Canada Association of Saskatchewan </v>
      </c>
      <c r="B32" s="12"/>
      <c r="C32" s="12"/>
      <c r="D32" s="12"/>
      <c r="E32" s="12"/>
      <c r="F32" s="26"/>
      <c r="G32" s="26"/>
      <c r="H32" s="26"/>
      <c r="I32" s="15">
        <f>[4]Flegel!U65</f>
        <v>125</v>
      </c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 ht="15.5" x14ac:dyDescent="0.35">
      <c r="A33" s="12" t="str">
        <f>[4]Flegel!C66</f>
        <v xml:space="preserve">Life of Pi </v>
      </c>
      <c r="B33" s="12"/>
      <c r="C33" s="12"/>
      <c r="D33" s="12"/>
      <c r="E33" s="12"/>
      <c r="F33" s="26"/>
      <c r="G33" s="26"/>
      <c r="H33" s="26"/>
      <c r="I33" s="15">
        <f>[4]Flegel!U66</f>
        <v>31.5</v>
      </c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68" ht="15.5" x14ac:dyDescent="0.35">
      <c r="A34" s="12" t="str">
        <f>[4]Flegel!C67</f>
        <v>Rock Cancer</v>
      </c>
      <c r="B34" s="12"/>
      <c r="C34" s="12"/>
      <c r="D34" s="12"/>
      <c r="E34" s="12"/>
      <c r="F34" s="26"/>
      <c r="G34" s="26"/>
      <c r="H34" s="26"/>
      <c r="I34" s="15">
        <f>[4]Flegel!U67</f>
        <v>125</v>
      </c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 ht="15.5" x14ac:dyDescent="0.35">
      <c r="A35" s="12" t="str">
        <f>[4]Flegel!C68</f>
        <v xml:space="preserve">MacKenzie Gala </v>
      </c>
      <c r="B35" s="12"/>
      <c r="C35" s="12"/>
      <c r="D35" s="12"/>
      <c r="E35" s="12"/>
      <c r="F35" s="26"/>
      <c r="G35" s="26"/>
      <c r="H35" s="26"/>
      <c r="I35" s="15">
        <f>[4]Flegel!U68</f>
        <v>100</v>
      </c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 ht="15.5" x14ac:dyDescent="0.35">
      <c r="A36" s="12" t="str">
        <f>[4]Flegel!C69</f>
        <v xml:space="preserve">Roughrider Alumni Gala </v>
      </c>
      <c r="B36" s="12"/>
      <c r="C36" s="4"/>
      <c r="D36" s="4"/>
      <c r="E36" s="12"/>
      <c r="F36" s="16"/>
      <c r="G36" s="16"/>
      <c r="H36" s="16"/>
      <c r="I36" s="15">
        <f>[4]Flegel!U69</f>
        <v>150</v>
      </c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</row>
    <row r="37" spans="1:68" ht="15.5" x14ac:dyDescent="0.35">
      <c r="A37" s="12" t="str">
        <f>[4]Flegel!C70</f>
        <v xml:space="preserve">Kiwanis 100th Gala </v>
      </c>
      <c r="B37" s="12"/>
      <c r="C37" s="4"/>
      <c r="D37" s="4"/>
      <c r="E37" s="12"/>
      <c r="F37" s="16"/>
      <c r="G37" s="16"/>
      <c r="H37" s="16"/>
      <c r="I37" s="15">
        <f>[4]Flegel!U70</f>
        <v>65</v>
      </c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 ht="15.5" x14ac:dyDescent="0.35">
      <c r="A38" s="12" t="str">
        <f>[4]Flegel!C71</f>
        <v>50th Anniversary Program - Regina German Club</v>
      </c>
      <c r="B38" s="12"/>
      <c r="C38" s="4"/>
      <c r="D38" s="4"/>
      <c r="E38" s="12"/>
      <c r="F38" s="16"/>
      <c r="G38" s="16"/>
      <c r="H38" s="16"/>
      <c r="I38" s="15">
        <f>[4]Flegel!U71</f>
        <v>35</v>
      </c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 ht="15.5" x14ac:dyDescent="0.35">
      <c r="A39" s="12" t="str">
        <f>[4]Flegel!C72</f>
        <v>Mayor Fougere - A Year In Review Breakfast</v>
      </c>
      <c r="B39" s="12"/>
      <c r="C39" s="4"/>
      <c r="D39" s="4"/>
      <c r="E39" s="12"/>
      <c r="F39" s="16"/>
      <c r="G39" s="16"/>
      <c r="H39" s="16"/>
      <c r="I39" s="15">
        <f>[4]Flegel!U72</f>
        <v>39.99</v>
      </c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 ht="15.5" x14ac:dyDescent="0.35">
      <c r="A40" s="12" t="str">
        <f>[4]Flegel!C73</f>
        <v> Kick off to Agribition - Premier Scott Moe</v>
      </c>
      <c r="B40" s="12"/>
      <c r="C40" s="4"/>
      <c r="D40" s="4"/>
      <c r="E40" s="12"/>
      <c r="F40" s="16"/>
      <c r="G40" s="16"/>
      <c r="H40" s="16"/>
      <c r="I40" s="15">
        <f>[4]Flegel!U73</f>
        <v>75</v>
      </c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1:68" ht="15.5" x14ac:dyDescent="0.35">
      <c r="A41" s="12" t="str">
        <f>[4]Flegel!C74</f>
        <v>Carmichael Outreach Christmas for Community Dinner</v>
      </c>
      <c r="B41" s="12"/>
      <c r="C41" s="4"/>
      <c r="D41" s="4"/>
      <c r="E41" s="12"/>
      <c r="F41" s="16"/>
      <c r="G41" s="16"/>
      <c r="H41" s="16"/>
      <c r="I41" s="15">
        <f>[4]Flegel!U74</f>
        <v>133.63</v>
      </c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1:68" ht="15.5" x14ac:dyDescent="0.35">
      <c r="A42" s="12" t="str">
        <f>[4]Flegel!C75</f>
        <v xml:space="preserve">Philippine Assoc  of Sask Annual Christmas Party </v>
      </c>
      <c r="B42" s="12"/>
      <c r="C42" s="4"/>
      <c r="D42" s="4"/>
      <c r="E42" s="12"/>
      <c r="F42" s="16"/>
      <c r="G42" s="16"/>
      <c r="H42" s="16"/>
      <c r="I42" s="15">
        <f>[4]Flegel!U75</f>
        <v>50</v>
      </c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</row>
    <row r="43" spans="1:68" ht="15.5" x14ac:dyDescent="0.35">
      <c r="A43" s="12" t="str">
        <f>[4]Flegel!C76</f>
        <v xml:space="preserve">Diwali ticket - India Canada Association of Saskatchewan </v>
      </c>
      <c r="B43" s="12"/>
      <c r="C43" s="4"/>
      <c r="D43" s="4"/>
      <c r="E43" s="12"/>
      <c r="F43" s="16"/>
      <c r="G43" s="16"/>
      <c r="H43" s="16"/>
      <c r="I43" s="15">
        <f>[4]Flegel!U76</f>
        <v>25</v>
      </c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  <row r="44" spans="1:68" ht="15.5" x14ac:dyDescent="0.35">
      <c r="A44" s="4" t="s">
        <v>6</v>
      </c>
      <c r="B44" s="4"/>
      <c r="C44" s="4"/>
      <c r="D44" s="4"/>
      <c r="E44" s="12"/>
      <c r="F44" s="16"/>
      <c r="G44" s="16"/>
      <c r="H44" s="16"/>
      <c r="I44" s="32">
        <f>SUM(I13:I43)</f>
        <v>2946.5699999999997</v>
      </c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1:68" ht="15.5" x14ac:dyDescent="0.35">
      <c r="A45" s="4"/>
      <c r="B45" s="4"/>
      <c r="C45" s="4"/>
      <c r="D45" s="4"/>
      <c r="E45" s="12"/>
      <c r="F45" s="16"/>
      <c r="G45" s="16"/>
      <c r="H45" s="16"/>
      <c r="I45" s="1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</row>
    <row r="46" spans="1:68" ht="15.5" x14ac:dyDescent="0.35">
      <c r="A46" s="4" t="s">
        <v>7</v>
      </c>
      <c r="B46" s="4"/>
      <c r="C46" s="4"/>
      <c r="D46" s="4"/>
      <c r="E46" s="12"/>
      <c r="F46" s="16"/>
      <c r="G46" s="16"/>
      <c r="H46" s="16"/>
      <c r="I46" s="1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</row>
    <row r="47" spans="1:68" ht="15.5" x14ac:dyDescent="0.35">
      <c r="A47" s="12" t="str">
        <f>[4]Flegel!C78</f>
        <v xml:space="preserve">E-Newsletter Monthly Charge July </v>
      </c>
      <c r="B47" s="4"/>
      <c r="C47" s="4"/>
      <c r="D47" s="4"/>
      <c r="E47" s="12"/>
      <c r="F47" s="16"/>
      <c r="G47" s="16"/>
      <c r="H47" s="16"/>
      <c r="I47" s="16">
        <f>[4]Flegel!U78</f>
        <v>6.33</v>
      </c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  <row r="48" spans="1:68" ht="15.5" x14ac:dyDescent="0.35">
      <c r="A48" s="12" t="str">
        <f>[4]Flegel!C79</f>
        <v xml:space="preserve">E-Newsletters Monthly charge August </v>
      </c>
      <c r="B48" s="4"/>
      <c r="C48" s="4"/>
      <c r="D48" s="4"/>
      <c r="E48" s="12"/>
      <c r="F48" s="16"/>
      <c r="G48" s="16"/>
      <c r="H48" s="16"/>
      <c r="I48" s="16">
        <f>[4]Flegel!U79</f>
        <v>6.33</v>
      </c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</row>
    <row r="49" spans="1:68" ht="15.5" x14ac:dyDescent="0.35">
      <c r="A49" s="12" t="str">
        <f>[4]Flegel!C80</f>
        <v xml:space="preserve">E-Newsletters Monthly Charge September </v>
      </c>
      <c r="B49" s="4"/>
      <c r="C49" s="4"/>
      <c r="D49" s="4"/>
      <c r="E49" s="12"/>
      <c r="F49" s="16"/>
      <c r="G49" s="16"/>
      <c r="H49" s="16"/>
      <c r="I49" s="16">
        <f>[4]Flegel!U80</f>
        <v>5.7</v>
      </c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</row>
    <row r="50" spans="1:68" ht="15.5" x14ac:dyDescent="0.35">
      <c r="A50" s="12" t="str">
        <f>[4]Flegel!C81</f>
        <v xml:space="preserve">E-Newsletter Monthly Charge October, November, December </v>
      </c>
      <c r="B50" s="4"/>
      <c r="C50" s="4"/>
      <c r="D50" s="4"/>
      <c r="E50" s="12"/>
      <c r="F50" s="16"/>
      <c r="G50" s="16"/>
      <c r="H50" s="16"/>
      <c r="I50" s="16">
        <f>[4]Flegel!U81</f>
        <v>17.100000000000001</v>
      </c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1:68" ht="15.5" x14ac:dyDescent="0.35">
      <c r="A51" s="12" t="str">
        <f>[4]Flegel!C82</f>
        <v xml:space="preserve">CKCK CTV Regina Greetings airtime </v>
      </c>
      <c r="B51" s="4"/>
      <c r="C51" s="4"/>
      <c r="D51" s="4"/>
      <c r="E51" s="12"/>
      <c r="F51" s="16"/>
      <c r="G51" s="16"/>
      <c r="H51" s="16"/>
      <c r="I51" s="16">
        <f>[4]Flegel!U82</f>
        <v>1259.95</v>
      </c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68" ht="15.5" x14ac:dyDescent="0.35">
      <c r="A52" s="12" t="str">
        <f>[4]Flegel!C83</f>
        <v>Pure Country Radio Holiday Greetings airtime</v>
      </c>
      <c r="B52" s="4"/>
      <c r="C52" s="4"/>
      <c r="D52" s="4"/>
      <c r="E52" s="12"/>
      <c r="F52" s="16"/>
      <c r="G52" s="16"/>
      <c r="H52" s="16"/>
      <c r="I52" s="16">
        <f>[4]Flegel!U83</f>
        <v>315</v>
      </c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 ht="15.5" x14ac:dyDescent="0.35">
      <c r="A53" s="4" t="s">
        <v>8</v>
      </c>
      <c r="B53" s="4"/>
      <c r="C53" s="4"/>
      <c r="D53" s="4"/>
      <c r="E53" s="12"/>
      <c r="F53" s="16"/>
      <c r="G53" s="16"/>
      <c r="H53" s="16"/>
      <c r="I53" s="32">
        <f>SUM(I47:I52)</f>
        <v>1610.41</v>
      </c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68" ht="15.5" x14ac:dyDescent="0.35">
      <c r="A54" s="4"/>
      <c r="B54" s="4"/>
      <c r="C54" s="4"/>
      <c r="D54" s="4"/>
      <c r="E54" s="12"/>
      <c r="F54" s="16"/>
      <c r="G54" s="16"/>
      <c r="H54" s="16"/>
      <c r="I54" s="1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68" ht="15.5" x14ac:dyDescent="0.35">
      <c r="A55" s="12" t="s">
        <v>9</v>
      </c>
      <c r="B55" s="4"/>
      <c r="C55" s="4"/>
      <c r="D55" s="4"/>
      <c r="E55" s="12"/>
      <c r="F55" s="16"/>
      <c r="G55" s="16"/>
      <c r="H55" s="16"/>
      <c r="I55" s="1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68" ht="15.5" x14ac:dyDescent="0.35">
      <c r="A56" s="4" t="s">
        <v>6</v>
      </c>
      <c r="B56" s="4"/>
      <c r="C56" s="4"/>
      <c r="D56" s="4"/>
      <c r="E56" s="12"/>
      <c r="F56" s="16"/>
      <c r="G56" s="16"/>
      <c r="H56" s="16"/>
      <c r="I56" s="16">
        <f>[4]Flegel!U99</f>
        <v>0</v>
      </c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68" ht="15.5" x14ac:dyDescent="0.35">
      <c r="A57" s="4"/>
      <c r="B57" s="4"/>
      <c r="C57" s="4"/>
      <c r="D57" s="4"/>
      <c r="E57" s="12"/>
      <c r="F57" s="16"/>
      <c r="G57" s="16"/>
      <c r="H57" s="16"/>
      <c r="I57" s="16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68" ht="16" thickBot="1" x14ac:dyDescent="0.4">
      <c r="A58" s="12"/>
      <c r="B58" s="12"/>
      <c r="C58" s="4" t="s">
        <v>27</v>
      </c>
      <c r="D58" s="12"/>
      <c r="E58" s="12"/>
      <c r="F58" s="16"/>
      <c r="G58" s="16"/>
      <c r="H58" s="16"/>
      <c r="I58" s="17">
        <f>I44+I53+I56</f>
        <v>4556.9799999999996</v>
      </c>
    </row>
    <row r="59" spans="1:68" ht="15.5" x14ac:dyDescent="0.35">
      <c r="A59" s="12"/>
      <c r="B59" s="12"/>
      <c r="C59" s="4"/>
      <c r="D59" s="12"/>
      <c r="E59" s="12"/>
      <c r="F59" s="13"/>
      <c r="G59" s="13"/>
      <c r="H59" s="13"/>
      <c r="I59" s="18"/>
    </row>
    <row r="60" spans="1:68" ht="16" thickBot="1" x14ac:dyDescent="0.4">
      <c r="A60" s="12"/>
      <c r="B60" s="12"/>
      <c r="C60" s="4" t="s">
        <v>11</v>
      </c>
      <c r="D60" s="12"/>
      <c r="E60" s="12"/>
      <c r="F60" s="16"/>
      <c r="G60" s="16"/>
      <c r="H60" s="16"/>
      <c r="I60" s="19">
        <f>I10-I58</f>
        <v>5443.02</v>
      </c>
    </row>
    <row r="61" spans="1:68" ht="16" thickTop="1" x14ac:dyDescent="0.35">
      <c r="A61" s="12"/>
      <c r="B61" s="12"/>
      <c r="C61" s="4"/>
      <c r="D61" s="12"/>
      <c r="E61" s="12"/>
      <c r="F61" s="13"/>
      <c r="G61" s="13"/>
      <c r="H61" s="13"/>
      <c r="I61" s="14"/>
    </row>
    <row r="62" spans="1:68" ht="15.5" x14ac:dyDescent="0.35">
      <c r="A62" s="12"/>
      <c r="B62" s="12"/>
      <c r="C62" s="4"/>
      <c r="D62" s="12"/>
      <c r="E62" s="12"/>
      <c r="F62" s="13"/>
      <c r="G62" s="13"/>
      <c r="H62" s="13"/>
      <c r="I62" s="14"/>
    </row>
    <row r="63" spans="1:68" ht="15.5" x14ac:dyDescent="0.35">
      <c r="A63" s="20"/>
      <c r="B63" s="20"/>
      <c r="C63" s="21"/>
      <c r="D63" s="20"/>
      <c r="E63" s="20"/>
      <c r="F63" s="22"/>
      <c r="G63" s="22"/>
      <c r="H63" s="22"/>
      <c r="I63" s="23"/>
    </row>
    <row r="64" spans="1:68" ht="15.5" x14ac:dyDescent="0.35">
      <c r="A64" s="12"/>
      <c r="B64" s="12"/>
      <c r="C64" s="4"/>
      <c r="D64" s="12"/>
      <c r="E64" s="12"/>
      <c r="F64" s="13"/>
      <c r="G64" s="13"/>
      <c r="H64" s="13"/>
      <c r="I64" s="14"/>
    </row>
    <row r="65" spans="1:68" ht="15.5" x14ac:dyDescent="0.35">
      <c r="A65" s="12"/>
      <c r="B65" s="12"/>
      <c r="C65" s="4"/>
      <c r="D65" s="12"/>
      <c r="E65" s="12"/>
      <c r="F65" s="13"/>
      <c r="G65" s="13"/>
      <c r="H65" s="13"/>
      <c r="I65" s="14"/>
    </row>
    <row r="66" spans="1:68" ht="15.5" x14ac:dyDescent="0.35">
      <c r="A66" s="24"/>
      <c r="B66" s="25" t="s">
        <v>12</v>
      </c>
      <c r="C66" s="4" t="s">
        <v>13</v>
      </c>
      <c r="D66" s="4"/>
      <c r="E66" s="4"/>
      <c r="F66" s="12"/>
      <c r="I66" s="14"/>
    </row>
    <row r="67" spans="1:68" ht="15" x14ac:dyDescent="0.3">
      <c r="A67" s="24"/>
      <c r="C67" s="4"/>
      <c r="D67" s="24"/>
      <c r="E67" s="24"/>
      <c r="I67" s="14"/>
    </row>
    <row r="68" spans="1:68" ht="15.5" x14ac:dyDescent="0.35">
      <c r="A68" s="24"/>
      <c r="C68" s="4"/>
      <c r="D68" s="4"/>
      <c r="E68" s="12"/>
      <c r="F68" s="13"/>
      <c r="G68" s="13"/>
      <c r="H68" s="13"/>
      <c r="I68" s="14"/>
    </row>
    <row r="69" spans="1:68" ht="15.5" x14ac:dyDescent="0.35">
      <c r="F69" s="26"/>
      <c r="G69" s="26"/>
      <c r="H69" s="26"/>
      <c r="I69" s="5"/>
    </row>
    <row r="70" spans="1:68" ht="15.5" x14ac:dyDescent="0.35">
      <c r="A70" s="12" t="s">
        <v>14</v>
      </c>
      <c r="B70" s="4"/>
      <c r="C70" s="4"/>
      <c r="D70" s="4"/>
      <c r="E70" s="4"/>
      <c r="F70" s="16"/>
      <c r="G70" s="16"/>
      <c r="H70" s="16"/>
      <c r="I70" s="16">
        <f>[4]Flegel!U109</f>
        <v>44507.08</v>
      </c>
    </row>
    <row r="71" spans="1:68" ht="15.5" x14ac:dyDescent="0.35">
      <c r="A71" s="12" t="s">
        <v>15</v>
      </c>
      <c r="B71" s="4"/>
      <c r="C71" s="4"/>
      <c r="D71" s="4"/>
      <c r="E71" s="4"/>
      <c r="F71" s="16"/>
      <c r="G71" s="16"/>
      <c r="H71" s="16"/>
      <c r="I71" s="16">
        <f>[4]Flegel!U115</f>
        <v>600</v>
      </c>
    </row>
    <row r="72" spans="1:68" ht="15.5" x14ac:dyDescent="0.35">
      <c r="A72" s="12" t="s">
        <v>16</v>
      </c>
      <c r="B72" s="4"/>
      <c r="C72" s="4"/>
      <c r="D72" s="4"/>
      <c r="E72" s="4"/>
      <c r="F72" s="16"/>
      <c r="G72" s="16"/>
      <c r="H72" s="16"/>
      <c r="I72" s="16">
        <f>[4]Flegel!U99</f>
        <v>0</v>
      </c>
    </row>
    <row r="73" spans="1:68" ht="16" thickBot="1" x14ac:dyDescent="0.4">
      <c r="A73" s="24"/>
      <c r="C73" s="4" t="s">
        <v>17</v>
      </c>
      <c r="D73" s="4"/>
      <c r="F73" s="33">
        <f>SUM(F70:F72)</f>
        <v>0</v>
      </c>
      <c r="G73" s="33">
        <f t="shared" ref="G73:H73" si="0">SUM(G70:G72)</f>
        <v>0</v>
      </c>
      <c r="H73" s="33">
        <f t="shared" si="0"/>
        <v>0</v>
      </c>
      <c r="I73" s="27">
        <f>SUM(I70:I72)</f>
        <v>45107.08</v>
      </c>
    </row>
    <row r="74" spans="1:68" ht="15.5" x14ac:dyDescent="0.35">
      <c r="F74" s="12"/>
      <c r="G74" s="12"/>
      <c r="H74" s="12"/>
    </row>
    <row r="75" spans="1:68" x14ac:dyDescent="0.3">
      <c r="H75" s="29"/>
    </row>
    <row r="76" spans="1:68" ht="15.5" x14ac:dyDescent="0.35">
      <c r="B76" s="25" t="s">
        <v>12</v>
      </c>
      <c r="C76" s="2" t="s">
        <v>18</v>
      </c>
      <c r="J76" s="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</sheetData>
  <mergeCells count="5">
    <mergeCell ref="A2:I2"/>
    <mergeCell ref="A3:I3"/>
    <mergeCell ref="A5:I5"/>
    <mergeCell ref="A6:I6"/>
    <mergeCell ref="A7:G7"/>
  </mergeCells>
  <conditionalFormatting sqref="F36:H43 F44:I57">
    <cfRule type="cellIs" dxfId="25" priority="3" operator="equal">
      <formula>0</formula>
    </cfRule>
  </conditionalFormatting>
  <conditionalFormatting sqref="I72 F71:I71">
    <cfRule type="cellIs" dxfId="24" priority="1" operator="equal">
      <formula>0</formula>
    </cfRule>
  </conditionalFormatting>
  <conditionalFormatting sqref="F72:H72 F70:I70">
    <cfRule type="cellIs" dxfId="23" priority="2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ED56B-F484-4027-9438-F075BA3A0E2D}">
  <dimension ref="A2:BP56"/>
  <sheetViews>
    <sheetView workbookViewId="0">
      <selection sqref="A1:XFD1048576"/>
    </sheetView>
  </sheetViews>
  <sheetFormatPr defaultColWidth="9.1796875" defaultRowHeight="14" x14ac:dyDescent="0.3"/>
  <cols>
    <col min="1" max="4" width="7.7265625" style="2" customWidth="1"/>
    <col min="5" max="5" width="14.26953125" style="2" customWidth="1"/>
    <col min="6" max="8" width="12.7265625" style="2" customWidth="1"/>
    <col min="9" max="9" width="13.453125" style="28" bestFit="1" customWidth="1"/>
    <col min="10" max="10" width="12.453125" style="2" bestFit="1" customWidth="1"/>
    <col min="11" max="16384" width="9.1796875" style="2"/>
  </cols>
  <sheetData>
    <row r="2" spans="1:68" ht="15.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68" ht="15" x14ac:dyDescent="0.3">
      <c r="A3" s="3" t="s">
        <v>30</v>
      </c>
      <c r="B3" s="3"/>
      <c r="C3" s="3"/>
      <c r="D3" s="3"/>
      <c r="E3" s="3"/>
      <c r="F3" s="3"/>
      <c r="G3" s="3"/>
      <c r="H3" s="3"/>
      <c r="I3" s="3"/>
    </row>
    <row r="4" spans="1:68" ht="15" x14ac:dyDescent="0.3">
      <c r="A4" s="4"/>
      <c r="B4" s="4"/>
      <c r="C4" s="4"/>
      <c r="D4" s="4"/>
      <c r="E4" s="4"/>
      <c r="F4" s="4"/>
      <c r="G4" s="4"/>
      <c r="H4" s="4"/>
      <c r="I4" s="5"/>
    </row>
    <row r="5" spans="1:68" ht="15" x14ac:dyDescent="0.3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68" ht="15.5" x14ac:dyDescent="0.35">
      <c r="A6" s="3" t="s">
        <v>3</v>
      </c>
      <c r="B6" s="3"/>
      <c r="C6" s="3"/>
      <c r="D6" s="3"/>
      <c r="E6" s="3"/>
      <c r="F6" s="3"/>
      <c r="G6" s="3"/>
      <c r="H6" s="3"/>
      <c r="I6" s="3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.5" x14ac:dyDescent="0.35">
      <c r="A7" s="8"/>
      <c r="B7" s="8"/>
      <c r="C7" s="8"/>
      <c r="D7" s="8"/>
      <c r="E7" s="8"/>
      <c r="F7" s="8"/>
      <c r="G7" s="8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.5" x14ac:dyDescent="0.35">
      <c r="A8" s="9"/>
      <c r="B8" s="9"/>
      <c r="C8" s="9"/>
      <c r="D8" s="9"/>
      <c r="E8" s="9"/>
      <c r="F8" s="9"/>
      <c r="G8" s="9"/>
      <c r="H8" s="10"/>
      <c r="I8" s="10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.5" x14ac:dyDescent="0.35">
      <c r="A9" s="11"/>
      <c r="B9" s="11"/>
      <c r="C9" s="11"/>
      <c r="D9" s="11"/>
      <c r="E9" s="11"/>
      <c r="F9" s="11"/>
      <c r="G9" s="11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.5" x14ac:dyDescent="0.35">
      <c r="A10" s="12"/>
      <c r="B10" s="12"/>
      <c r="C10" s="4" t="s">
        <v>4</v>
      </c>
      <c r="D10" s="12"/>
      <c r="E10" s="12"/>
      <c r="F10" s="13"/>
      <c r="G10" s="13"/>
      <c r="H10" s="13"/>
      <c r="I10" s="14">
        <v>10000</v>
      </c>
    </row>
    <row r="11" spans="1:68" ht="15.5" x14ac:dyDescent="0.35">
      <c r="A11" s="12"/>
      <c r="B11" s="12"/>
      <c r="C11" s="4"/>
      <c r="D11" s="12"/>
      <c r="E11" s="12"/>
      <c r="F11" s="13"/>
      <c r="G11" s="13"/>
      <c r="H11" s="13"/>
      <c r="I11" s="14"/>
    </row>
    <row r="12" spans="1:68" s="12" customFormat="1" ht="15.5" x14ac:dyDescent="0.35">
      <c r="A12" s="4" t="s">
        <v>5</v>
      </c>
      <c r="B12" s="4"/>
      <c r="C12" s="4"/>
      <c r="D12" s="4"/>
      <c r="F12" s="13"/>
      <c r="G12" s="13"/>
      <c r="H12" s="13"/>
      <c r="I12" s="14"/>
    </row>
    <row r="13" spans="1:68" s="12" customFormat="1" ht="15.5" x14ac:dyDescent="0.35">
      <c r="A13" s="12" t="str">
        <f>[5]Hawkins!C46</f>
        <v>Mayor Fougere's - State of the City Address</v>
      </c>
      <c r="B13" s="4"/>
      <c r="C13" s="4"/>
      <c r="D13" s="4"/>
      <c r="F13" s="13"/>
      <c r="G13" s="13"/>
      <c r="H13" s="13"/>
      <c r="I13" s="15">
        <f>[5]Hawkins!U46</f>
        <v>53.13</v>
      </c>
    </row>
    <row r="14" spans="1:68" s="12" customFormat="1" ht="15.5" x14ac:dyDescent="0.35">
      <c r="A14" s="12" t="str">
        <f>[5]Hawkins!C47</f>
        <v>FCM - Hotel booking reservation hold (1 night charged)</v>
      </c>
      <c r="B14" s="4"/>
      <c r="C14" s="4"/>
      <c r="D14" s="4"/>
      <c r="F14" s="13"/>
      <c r="G14" s="13"/>
      <c r="H14" s="13"/>
      <c r="I14" s="15">
        <f>[5]Hawkins!U47</f>
        <v>189.22</v>
      </c>
    </row>
    <row r="15" spans="1:68" s="12" customFormat="1" ht="15.5" x14ac:dyDescent="0.35">
      <c r="A15" s="12" t="str">
        <f>[5]Hawkins!C48</f>
        <v>FCM - Registration (May/June 2019 Quebec City QC)</v>
      </c>
      <c r="B15" s="4"/>
      <c r="C15" s="4"/>
      <c r="D15" s="4"/>
      <c r="F15" s="13"/>
      <c r="G15" s="13"/>
      <c r="H15" s="13"/>
      <c r="I15" s="15">
        <f>[5]Hawkins!U48</f>
        <v>999.13</v>
      </c>
    </row>
    <row r="16" spans="1:68" s="12" customFormat="1" ht="15.5" x14ac:dyDescent="0.35">
      <c r="A16" s="12" t="str">
        <f>[5]Hawkins!C49</f>
        <v xml:space="preserve">Saskatchewan Prayer Breakfast </v>
      </c>
      <c r="B16" s="4"/>
      <c r="C16" s="4"/>
      <c r="D16" s="4"/>
      <c r="F16" s="13"/>
      <c r="G16" s="13"/>
      <c r="H16" s="13"/>
      <c r="I16" s="15">
        <f>[5]Hawkins!U49</f>
        <v>21</v>
      </c>
    </row>
    <row r="17" spans="1:9" s="12" customFormat="1" ht="15.5" x14ac:dyDescent="0.35">
      <c r="A17" s="12" t="str">
        <f>[5]Hawkins!C50</f>
        <v>2019 State of the Chamber/AGM</v>
      </c>
      <c r="B17" s="4"/>
      <c r="C17" s="4"/>
      <c r="D17" s="4"/>
      <c r="F17" s="13"/>
      <c r="G17" s="13"/>
      <c r="H17" s="13"/>
      <c r="I17" s="15">
        <f>[5]Hawkins!U50</f>
        <v>55</v>
      </c>
    </row>
    <row r="18" spans="1:9" s="12" customFormat="1" ht="15.5" x14ac:dyDescent="0.35">
      <c r="A18" s="12" t="str">
        <f>[5]Hawkins!C51</f>
        <v xml:space="preserve">RCMP Charity Ball </v>
      </c>
      <c r="B18" s="4"/>
      <c r="C18" s="4"/>
      <c r="D18" s="4"/>
      <c r="F18" s="13"/>
      <c r="G18" s="13"/>
      <c r="H18" s="13"/>
      <c r="I18" s="15">
        <f>[5]Hawkins!U51</f>
        <v>183.75</v>
      </c>
    </row>
    <row r="19" spans="1:9" s="12" customFormat="1" ht="15.5" x14ac:dyDescent="0.35">
      <c r="A19" s="12" t="str">
        <f>[5]Hawkins!C52</f>
        <v>FCM Conference - Flights  Quebec City)</v>
      </c>
      <c r="B19" s="4"/>
      <c r="C19" s="4"/>
      <c r="D19" s="4"/>
      <c r="F19" s="13"/>
      <c r="G19" s="13"/>
      <c r="H19" s="13"/>
      <c r="I19" s="15">
        <f>[5]Hawkins!U52</f>
        <v>611.44000000000005</v>
      </c>
    </row>
    <row r="20" spans="1:9" s="12" customFormat="1" ht="15.5" x14ac:dyDescent="0.35">
      <c r="A20" s="12" t="str">
        <f>[5]Hawkins!C53</f>
        <v>2019 Pre-Ramadan Meet &amp; Greet</v>
      </c>
      <c r="B20" s="4"/>
      <c r="C20" s="4"/>
      <c r="D20" s="4"/>
      <c r="F20" s="13"/>
      <c r="G20" s="13"/>
      <c r="H20" s="13"/>
      <c r="I20" s="15">
        <f>[5]Hawkins!U53</f>
        <v>60</v>
      </c>
    </row>
    <row r="21" spans="1:9" s="12" customFormat="1" ht="15.5" x14ac:dyDescent="0.35">
      <c r="A21" s="12" t="str">
        <f>[5]Hawkins!C54</f>
        <v xml:space="preserve">India Night - Cultural Connections Regina </v>
      </c>
      <c r="B21" s="4"/>
      <c r="C21" s="4"/>
      <c r="D21" s="4"/>
      <c r="F21" s="13"/>
      <c r="G21" s="13"/>
      <c r="H21" s="13"/>
      <c r="I21" s="15">
        <f>[5]Hawkins!U54</f>
        <v>125</v>
      </c>
    </row>
    <row r="22" spans="1:9" s="12" customFormat="1" ht="15.5" x14ac:dyDescent="0.35">
      <c r="A22" s="12" t="str">
        <f>[5]Hawkins!C55</f>
        <v>FCM - Travel Claim form (Hotel &amp; Taxi's)</v>
      </c>
      <c r="B22" s="4"/>
      <c r="C22" s="4"/>
      <c r="D22" s="4"/>
      <c r="F22" s="13"/>
      <c r="G22" s="13"/>
      <c r="H22" s="13"/>
      <c r="I22" s="15">
        <f>[5]Hawkins!U55</f>
        <v>651.66</v>
      </c>
    </row>
    <row r="23" spans="1:9" s="12" customFormat="1" ht="15.5" x14ac:dyDescent="0.35">
      <c r="A23" s="12" t="str">
        <f>[5]Hawkins!C56</f>
        <v xml:space="preserve">Government House Historical Society Black Tie Auction </v>
      </c>
      <c r="B23" s="4"/>
      <c r="C23" s="4"/>
      <c r="D23" s="4"/>
      <c r="F23" s="13"/>
      <c r="G23" s="13"/>
      <c r="H23" s="13"/>
      <c r="I23" s="15">
        <f>[5]Hawkins!U56</f>
        <v>100</v>
      </c>
    </row>
    <row r="24" spans="1:9" s="12" customFormat="1" ht="15.5" x14ac:dyDescent="0.35">
      <c r="A24" s="12" t="str">
        <f>[5]Hawkins!C57</f>
        <v>Mayor Fougere - A Year in Review Breakfast</v>
      </c>
      <c r="B24" s="4"/>
      <c r="C24" s="4"/>
      <c r="D24" s="4"/>
      <c r="F24" s="13"/>
      <c r="G24" s="13"/>
      <c r="H24" s="13"/>
      <c r="I24" s="15">
        <f>[5]Hawkins!U57</f>
        <v>39.99</v>
      </c>
    </row>
    <row r="25" spans="1:9" s="12" customFormat="1" ht="15.5" x14ac:dyDescent="0.35">
      <c r="A25" s="4" t="s">
        <v>6</v>
      </c>
      <c r="B25" s="4"/>
      <c r="C25" s="4"/>
      <c r="D25" s="4"/>
      <c r="F25" s="13"/>
      <c r="G25" s="13"/>
      <c r="H25" s="13"/>
      <c r="I25" s="14">
        <f>SUM(I13:I24)</f>
        <v>3089.3199999999997</v>
      </c>
    </row>
    <row r="26" spans="1:9" s="12" customFormat="1" ht="15.5" x14ac:dyDescent="0.35">
      <c r="B26" s="4"/>
      <c r="C26" s="4"/>
      <c r="D26" s="4"/>
      <c r="F26" s="13"/>
      <c r="G26" s="13"/>
      <c r="H26" s="13"/>
      <c r="I26" s="14"/>
    </row>
    <row r="27" spans="1:9" s="12" customFormat="1" ht="15.5" x14ac:dyDescent="0.35">
      <c r="A27" s="4" t="s">
        <v>7</v>
      </c>
      <c r="B27" s="4"/>
      <c r="C27" s="4"/>
      <c r="D27" s="4"/>
      <c r="F27" s="13"/>
      <c r="G27" s="13"/>
      <c r="H27" s="13"/>
      <c r="I27" s="14"/>
    </row>
    <row r="28" spans="1:9" s="12" customFormat="1" ht="15.5" x14ac:dyDescent="0.35">
      <c r="A28" s="12" t="str">
        <f>[5]Hawkins!C67</f>
        <v xml:space="preserve">E-Newsletters Monthly Charge September </v>
      </c>
      <c r="B28" s="4"/>
      <c r="C28" s="4"/>
      <c r="D28" s="4"/>
      <c r="F28" s="13"/>
      <c r="G28" s="13"/>
      <c r="H28" s="13"/>
      <c r="I28" s="15">
        <f>[5]Hawkins!U67</f>
        <v>5.7</v>
      </c>
    </row>
    <row r="29" spans="1:9" s="12" customFormat="1" ht="15.5" x14ac:dyDescent="0.35">
      <c r="A29" s="12" t="str">
        <f>[5]Hawkins!C68</f>
        <v xml:space="preserve">E-Newsletter Monthly Charge October, November, December </v>
      </c>
      <c r="B29" s="4"/>
      <c r="C29" s="4"/>
      <c r="D29" s="4"/>
      <c r="F29" s="13"/>
      <c r="G29" s="13"/>
      <c r="H29" s="13"/>
      <c r="I29" s="15">
        <f>[5]Hawkins!U68</f>
        <v>17.100000000000001</v>
      </c>
    </row>
    <row r="30" spans="1:9" s="12" customFormat="1" ht="15.5" x14ac:dyDescent="0.35">
      <c r="A30" s="12" t="str">
        <f>[5]Hawkins!C69</f>
        <v>Ward Newsletters Canada Post Postage Qty: 12,495</v>
      </c>
      <c r="B30" s="4"/>
      <c r="C30" s="4"/>
      <c r="D30" s="4"/>
      <c r="F30" s="13"/>
      <c r="G30" s="13"/>
      <c r="H30" s="13"/>
      <c r="I30" s="15">
        <f>[5]Hawkins!U69</f>
        <v>1521.89</v>
      </c>
    </row>
    <row r="31" spans="1:9" s="12" customFormat="1" ht="15.5" x14ac:dyDescent="0.35">
      <c r="A31" s="12" t="str">
        <f>[5]Hawkins!C70</f>
        <v>Ward Newsletters - Signature Print It Qty: 14,500</v>
      </c>
      <c r="B31" s="4"/>
      <c r="C31" s="4"/>
      <c r="D31" s="4"/>
      <c r="F31" s="13"/>
      <c r="G31" s="13"/>
      <c r="H31" s="13"/>
      <c r="I31" s="15">
        <f>[5]Hawkins!U70</f>
        <v>4736.55</v>
      </c>
    </row>
    <row r="32" spans="1:9" s="12" customFormat="1" ht="15.5" x14ac:dyDescent="0.35">
      <c r="A32" s="12" t="str">
        <f>[5]Hawkins!C71</f>
        <v>Christmas Cards (Overage QTY: 382) (Printing, stuffing envelopes)</v>
      </c>
      <c r="B32" s="4"/>
      <c r="C32" s="4"/>
      <c r="D32" s="4"/>
      <c r="F32" s="13"/>
      <c r="G32" s="13"/>
      <c r="H32" s="13"/>
      <c r="I32" s="15">
        <f>[5]Hawkins!U71</f>
        <v>629.44000000000005</v>
      </c>
    </row>
    <row r="33" spans="1:68" s="12" customFormat="1" ht="15.5" x14ac:dyDescent="0.35">
      <c r="A33" s="12" t="s">
        <v>8</v>
      </c>
      <c r="B33" s="4"/>
      <c r="C33" s="4"/>
      <c r="D33" s="4"/>
      <c r="F33" s="13"/>
      <c r="G33" s="13"/>
      <c r="H33" s="13"/>
      <c r="I33" s="14">
        <f>SUM(I28:I32)</f>
        <v>6910.68</v>
      </c>
    </row>
    <row r="34" spans="1:68" s="12" customFormat="1" ht="15.5" x14ac:dyDescent="0.35">
      <c r="B34" s="4"/>
      <c r="C34" s="4"/>
      <c r="D34" s="4"/>
      <c r="F34" s="13"/>
      <c r="G34" s="13"/>
      <c r="H34" s="13"/>
      <c r="I34" s="14"/>
    </row>
    <row r="35" spans="1:68" s="12" customFormat="1" ht="15.5" x14ac:dyDescent="0.35">
      <c r="A35" s="4" t="s">
        <v>26</v>
      </c>
      <c r="B35" s="4"/>
      <c r="C35" s="4"/>
      <c r="D35" s="4"/>
      <c r="F35" s="13"/>
      <c r="G35" s="13"/>
      <c r="H35" s="13"/>
      <c r="I35" s="14"/>
    </row>
    <row r="36" spans="1:68" ht="15.5" x14ac:dyDescent="0.35">
      <c r="A36" s="12" t="s">
        <v>8</v>
      </c>
      <c r="B36" s="12"/>
      <c r="C36" s="4"/>
      <c r="D36" s="12"/>
      <c r="E36" s="12"/>
      <c r="F36" s="13"/>
      <c r="G36" s="13"/>
      <c r="H36" s="13"/>
      <c r="I36" s="14">
        <f>[5]Hawkins!U88</f>
        <v>0</v>
      </c>
    </row>
    <row r="37" spans="1:68" ht="15.5" x14ac:dyDescent="0.35">
      <c r="A37" s="12"/>
      <c r="B37" s="4"/>
      <c r="C37" s="4"/>
      <c r="D37" s="4"/>
      <c r="E37" s="12"/>
      <c r="F37" s="16"/>
      <c r="G37" s="16"/>
      <c r="H37" s="16"/>
      <c r="I37" s="16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 ht="16" thickBot="1" x14ac:dyDescent="0.4">
      <c r="A38" s="12"/>
      <c r="B38" s="12"/>
      <c r="C38" s="4" t="s">
        <v>10</v>
      </c>
      <c r="D38" s="12"/>
      <c r="E38" s="12"/>
      <c r="F38" s="16"/>
      <c r="G38" s="16"/>
      <c r="H38" s="16"/>
      <c r="I38" s="17">
        <f>SUM(I25+I33)</f>
        <v>10000</v>
      </c>
    </row>
    <row r="39" spans="1:68" ht="15.5" x14ac:dyDescent="0.35">
      <c r="A39" s="12"/>
      <c r="B39" s="12"/>
      <c r="C39" s="4"/>
      <c r="D39" s="12"/>
      <c r="E39" s="12"/>
      <c r="F39" s="13"/>
      <c r="G39" s="13"/>
      <c r="H39" s="13"/>
      <c r="I39" s="18"/>
    </row>
    <row r="40" spans="1:68" ht="16" thickBot="1" x14ac:dyDescent="0.4">
      <c r="A40" s="12"/>
      <c r="B40" s="12"/>
      <c r="C40" s="4" t="s">
        <v>11</v>
      </c>
      <c r="D40" s="12"/>
      <c r="E40" s="12"/>
      <c r="F40" s="16"/>
      <c r="G40" s="16"/>
      <c r="H40" s="16"/>
      <c r="I40" s="19">
        <f>SUM(I10-I38)</f>
        <v>0</v>
      </c>
    </row>
    <row r="41" spans="1:68" ht="16" thickTop="1" x14ac:dyDescent="0.35">
      <c r="A41" s="12"/>
      <c r="B41" s="12"/>
      <c r="C41" s="4"/>
      <c r="D41" s="12"/>
      <c r="E41" s="12"/>
      <c r="F41" s="13"/>
      <c r="G41" s="13"/>
      <c r="H41" s="13"/>
      <c r="I41" s="14"/>
    </row>
    <row r="42" spans="1:68" ht="15.5" x14ac:dyDescent="0.35">
      <c r="A42" s="12"/>
      <c r="B42" s="12"/>
      <c r="C42" s="4"/>
      <c r="D42" s="12"/>
      <c r="E42" s="12"/>
      <c r="F42" s="13"/>
      <c r="G42" s="13"/>
      <c r="H42" s="13"/>
      <c r="I42" s="14"/>
    </row>
    <row r="43" spans="1:68" ht="15.5" x14ac:dyDescent="0.35">
      <c r="A43" s="20"/>
      <c r="B43" s="20"/>
      <c r="C43" s="21"/>
      <c r="D43" s="20"/>
      <c r="E43" s="20"/>
      <c r="F43" s="22"/>
      <c r="G43" s="22"/>
      <c r="H43" s="22"/>
      <c r="I43" s="23"/>
    </row>
    <row r="44" spans="1:68" ht="15.5" x14ac:dyDescent="0.35">
      <c r="A44" s="12"/>
      <c r="B44" s="12"/>
      <c r="C44" s="4"/>
      <c r="D44" s="12"/>
      <c r="E44" s="12"/>
      <c r="F44" s="13"/>
      <c r="G44" s="13"/>
      <c r="H44" s="13"/>
      <c r="I44" s="14"/>
    </row>
    <row r="45" spans="1:68" ht="15.5" x14ac:dyDescent="0.35">
      <c r="A45" s="12"/>
      <c r="B45" s="12"/>
      <c r="C45" s="4"/>
      <c r="D45" s="12"/>
      <c r="E45" s="12"/>
      <c r="F45" s="13"/>
      <c r="G45" s="13"/>
      <c r="H45" s="13"/>
      <c r="I45" s="14"/>
    </row>
    <row r="46" spans="1:68" ht="15.5" x14ac:dyDescent="0.35">
      <c r="A46" s="24"/>
      <c r="B46" s="25" t="s">
        <v>12</v>
      </c>
      <c r="C46" s="4" t="s">
        <v>13</v>
      </c>
      <c r="D46" s="4"/>
      <c r="E46" s="4"/>
      <c r="F46" s="12"/>
      <c r="I46" s="14"/>
    </row>
    <row r="47" spans="1:68" ht="15" x14ac:dyDescent="0.3">
      <c r="A47" s="24"/>
      <c r="C47" s="4"/>
      <c r="D47" s="24"/>
      <c r="E47" s="24"/>
      <c r="I47" s="14"/>
    </row>
    <row r="48" spans="1:68" ht="15.5" x14ac:dyDescent="0.35">
      <c r="A48" s="24"/>
      <c r="C48" s="4"/>
      <c r="D48" s="4"/>
      <c r="E48" s="12"/>
      <c r="F48" s="13"/>
      <c r="G48" s="13"/>
      <c r="H48" s="13"/>
      <c r="I48" s="14"/>
    </row>
    <row r="49" spans="1:68" ht="15.5" x14ac:dyDescent="0.35">
      <c r="F49" s="26"/>
      <c r="G49" s="26"/>
      <c r="H49" s="26"/>
      <c r="I49" s="5"/>
    </row>
    <row r="50" spans="1:68" ht="15.5" x14ac:dyDescent="0.35">
      <c r="A50" s="12" t="s">
        <v>14</v>
      </c>
      <c r="B50" s="4"/>
      <c r="C50" s="4"/>
      <c r="D50" s="4"/>
      <c r="E50" s="4"/>
      <c r="F50" s="16"/>
      <c r="G50" s="16"/>
      <c r="H50" s="16"/>
      <c r="I50" s="16">
        <f>[5]Hawkins!U98</f>
        <v>44507.08</v>
      </c>
    </row>
    <row r="51" spans="1:68" ht="15.5" x14ac:dyDescent="0.35">
      <c r="A51" s="12" t="s">
        <v>15</v>
      </c>
      <c r="B51" s="4"/>
      <c r="C51" s="4"/>
      <c r="D51" s="4"/>
      <c r="E51" s="4"/>
      <c r="F51" s="16"/>
      <c r="G51" s="16"/>
      <c r="H51" s="16"/>
      <c r="I51" s="16">
        <f>[5]Hawkins!U104</f>
        <v>0</v>
      </c>
    </row>
    <row r="52" spans="1:68" ht="15.5" x14ac:dyDescent="0.35">
      <c r="A52" s="12" t="s">
        <v>16</v>
      </c>
      <c r="B52" s="4"/>
      <c r="C52" s="4"/>
      <c r="D52" s="4"/>
      <c r="E52" s="4"/>
      <c r="F52" s="16"/>
      <c r="G52" s="16"/>
      <c r="H52" s="16"/>
      <c r="I52" s="16">
        <f>[5]Hawkins!U88</f>
        <v>0</v>
      </c>
    </row>
    <row r="53" spans="1:68" ht="16" thickBot="1" x14ac:dyDescent="0.4">
      <c r="A53" s="24"/>
      <c r="C53" s="4" t="s">
        <v>17</v>
      </c>
      <c r="D53" s="4"/>
      <c r="F53" s="16"/>
      <c r="G53" s="16"/>
      <c r="H53" s="16"/>
      <c r="I53" s="27">
        <f>SUM(I50:I52)</f>
        <v>44507.08</v>
      </c>
    </row>
    <row r="54" spans="1:68" ht="15.5" x14ac:dyDescent="0.35">
      <c r="F54" s="12"/>
      <c r="G54" s="12"/>
      <c r="H54" s="12"/>
    </row>
    <row r="55" spans="1:68" x14ac:dyDescent="0.3">
      <c r="H55" s="29"/>
    </row>
    <row r="56" spans="1:68" ht="15.5" x14ac:dyDescent="0.35">
      <c r="B56" s="25" t="s">
        <v>12</v>
      </c>
      <c r="C56" s="2" t="s">
        <v>18</v>
      </c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</sheetData>
  <mergeCells count="5">
    <mergeCell ref="A2:I2"/>
    <mergeCell ref="A3:I3"/>
    <mergeCell ref="A5:I5"/>
    <mergeCell ref="A6:I6"/>
    <mergeCell ref="A7:G7"/>
  </mergeCells>
  <conditionalFormatting sqref="F37:I37">
    <cfRule type="cellIs" dxfId="22" priority="4" operator="equal">
      <formula>0</formula>
    </cfRule>
  </conditionalFormatting>
  <conditionalFormatting sqref="F51:I51 I52">
    <cfRule type="cellIs" dxfId="21" priority="2" operator="equal">
      <formula>0</formula>
    </cfRule>
  </conditionalFormatting>
  <conditionalFormatting sqref="I50 F52:H52">
    <cfRule type="cellIs" dxfId="20" priority="3" operator="equal">
      <formula>0</formula>
    </cfRule>
  </conditionalFormatting>
  <conditionalFormatting sqref="F50:H50">
    <cfRule type="cellIs" dxfId="19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F452C-3ADE-4CB7-9365-7F25EB5C713C}">
  <dimension ref="A2:BP47"/>
  <sheetViews>
    <sheetView workbookViewId="0">
      <selection sqref="A1:XFD1048576"/>
    </sheetView>
  </sheetViews>
  <sheetFormatPr defaultColWidth="9.1796875" defaultRowHeight="14" x14ac:dyDescent="0.3"/>
  <cols>
    <col min="1" max="4" width="7.7265625" style="2" customWidth="1"/>
    <col min="5" max="5" width="14.26953125" style="2" customWidth="1"/>
    <col min="6" max="8" width="12.7265625" style="2" customWidth="1"/>
    <col min="9" max="9" width="13.453125" style="28" bestFit="1" customWidth="1"/>
    <col min="10" max="10" width="12.453125" style="2" bestFit="1" customWidth="1"/>
    <col min="11" max="16384" width="9.1796875" style="2"/>
  </cols>
  <sheetData>
    <row r="2" spans="1:68" ht="15.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68" ht="15" x14ac:dyDescent="0.3">
      <c r="A3" s="3" t="s">
        <v>31</v>
      </c>
      <c r="B3" s="3"/>
      <c r="C3" s="3"/>
      <c r="D3" s="3"/>
      <c r="E3" s="3"/>
      <c r="F3" s="3"/>
      <c r="G3" s="3"/>
      <c r="H3" s="3"/>
      <c r="I3" s="3"/>
    </row>
    <row r="4" spans="1:68" ht="15" x14ac:dyDescent="0.3">
      <c r="A4" s="4"/>
      <c r="B4" s="4"/>
      <c r="C4" s="4"/>
      <c r="D4" s="4"/>
      <c r="E4" s="4"/>
      <c r="F4" s="4"/>
      <c r="G4" s="4"/>
      <c r="H4" s="4"/>
      <c r="I4" s="5"/>
    </row>
    <row r="5" spans="1:68" ht="15" x14ac:dyDescent="0.3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68" ht="15.5" x14ac:dyDescent="0.35">
      <c r="A6" s="3" t="s">
        <v>3</v>
      </c>
      <c r="B6" s="3"/>
      <c r="C6" s="3"/>
      <c r="D6" s="3"/>
      <c r="E6" s="3"/>
      <c r="F6" s="3"/>
      <c r="G6" s="3"/>
      <c r="H6" s="3"/>
      <c r="I6" s="3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.5" x14ac:dyDescent="0.35">
      <c r="A7" s="8"/>
      <c r="B7" s="8"/>
      <c r="C7" s="8"/>
      <c r="D7" s="8"/>
      <c r="E7" s="8"/>
      <c r="F7" s="8"/>
      <c r="G7" s="8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.5" x14ac:dyDescent="0.35">
      <c r="A8" s="9"/>
      <c r="B8" s="9"/>
      <c r="C8" s="9"/>
      <c r="D8" s="9"/>
      <c r="E8" s="9"/>
      <c r="F8" s="9"/>
      <c r="G8" s="9"/>
      <c r="H8" s="10"/>
      <c r="I8" s="10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.5" x14ac:dyDescent="0.35">
      <c r="A9" s="11"/>
      <c r="B9" s="11"/>
      <c r="C9" s="11"/>
      <c r="D9" s="11"/>
      <c r="E9" s="11"/>
      <c r="F9" s="11"/>
      <c r="G9" s="11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.5" x14ac:dyDescent="0.35">
      <c r="A10" s="12"/>
      <c r="B10" s="12"/>
      <c r="C10" s="4" t="s">
        <v>29</v>
      </c>
      <c r="D10" s="12"/>
      <c r="E10" s="12"/>
      <c r="F10" s="13"/>
      <c r="G10" s="13"/>
      <c r="H10" s="13"/>
      <c r="I10" s="14">
        <v>10000</v>
      </c>
    </row>
    <row r="11" spans="1:68" ht="15.5" x14ac:dyDescent="0.35">
      <c r="A11" s="12"/>
      <c r="B11" s="12"/>
      <c r="C11" s="4"/>
      <c r="D11" s="12"/>
      <c r="E11" s="12"/>
      <c r="F11" s="13"/>
      <c r="G11" s="13"/>
      <c r="H11" s="13"/>
      <c r="I11" s="14"/>
    </row>
    <row r="12" spans="1:68" s="12" customFormat="1" ht="15.5" x14ac:dyDescent="0.35">
      <c r="A12" s="4" t="s">
        <v>21</v>
      </c>
      <c r="B12" s="4"/>
      <c r="C12" s="4"/>
      <c r="D12" s="4"/>
      <c r="F12" s="13"/>
      <c r="G12" s="13"/>
      <c r="H12" s="13"/>
      <c r="I12" s="34"/>
    </row>
    <row r="13" spans="1:68" s="12" customFormat="1" ht="15.5" x14ac:dyDescent="0.35">
      <c r="A13" s="12" t="str">
        <f>[6]Mancinelli!C46</f>
        <v xml:space="preserve">Mayor Fougere's - State of the City Address </v>
      </c>
      <c r="B13" s="4"/>
      <c r="C13" s="4"/>
      <c r="D13" s="4"/>
      <c r="F13" s="13"/>
      <c r="G13" s="13"/>
      <c r="H13" s="13"/>
      <c r="I13" s="34">
        <f>[6]Mancinelli!U46</f>
        <v>53.13</v>
      </c>
    </row>
    <row r="14" spans="1:68" s="12" customFormat="1" ht="15.5" x14ac:dyDescent="0.35">
      <c r="A14" s="12" t="str">
        <f>[6]Mancinelli!C47</f>
        <v>FCM - Hotel booking reservation hold (1 night charged)</v>
      </c>
      <c r="B14" s="4"/>
      <c r="C14" s="4"/>
      <c r="D14" s="4"/>
      <c r="F14" s="13"/>
      <c r="G14" s="13"/>
      <c r="H14" s="13"/>
      <c r="I14" s="34">
        <f>[6]Mancinelli!U47</f>
        <v>189.22</v>
      </c>
    </row>
    <row r="15" spans="1:68" s="12" customFormat="1" ht="15.5" x14ac:dyDescent="0.35">
      <c r="A15" s="12" t="str">
        <f>[6]Mancinelli!C48</f>
        <v xml:space="preserve">Audacity event </v>
      </c>
      <c r="B15" s="4"/>
      <c r="C15" s="4"/>
      <c r="D15" s="4"/>
      <c r="F15" s="13"/>
      <c r="G15" s="13"/>
      <c r="H15" s="13"/>
      <c r="I15" s="34">
        <f>[6]Mancinelli!U48</f>
        <v>40</v>
      </c>
    </row>
    <row r="16" spans="1:68" s="12" customFormat="1" ht="15.5" x14ac:dyDescent="0.35">
      <c r="A16" s="12" t="str">
        <f>[6]Mancinelli!C49</f>
        <v>FCM - Registration (May/June Quebec City QC)</v>
      </c>
      <c r="B16" s="4"/>
      <c r="C16" s="4"/>
      <c r="D16" s="4"/>
      <c r="F16" s="13"/>
      <c r="G16" s="13"/>
      <c r="H16" s="13"/>
      <c r="I16" s="34">
        <f>[6]Mancinelli!U49</f>
        <v>999.13</v>
      </c>
    </row>
    <row r="17" spans="1:68" s="12" customFormat="1" ht="15.5" x14ac:dyDescent="0.35">
      <c r="A17" s="12" t="str">
        <f>[6]Mancinelli!C50</f>
        <v xml:space="preserve">SUMA Conference Saskatoon - Feb 2019 (Hotel &amp; Parking) </v>
      </c>
      <c r="B17" s="4"/>
      <c r="C17" s="4"/>
      <c r="D17" s="4"/>
      <c r="F17" s="13"/>
      <c r="G17" s="13"/>
      <c r="H17" s="13"/>
      <c r="I17" s="34">
        <f>[6]Mancinelli!U50</f>
        <v>623.58000000000004</v>
      </c>
    </row>
    <row r="18" spans="1:68" s="12" customFormat="1" ht="15.5" x14ac:dyDescent="0.35">
      <c r="A18" s="12" t="str">
        <f>[6]Mancinelli!C51</f>
        <v>FCM - Travel Claim Form (Flights, Hotel, Meal, Taxi's &amp; Baggage fee)</v>
      </c>
      <c r="B18" s="4"/>
      <c r="C18" s="4"/>
      <c r="D18" s="4"/>
      <c r="F18" s="13"/>
      <c r="G18" s="13"/>
      <c r="H18" s="13"/>
      <c r="I18" s="34">
        <f>[6]Mancinelli!U51</f>
        <v>1801.34</v>
      </c>
    </row>
    <row r="19" spans="1:68" s="12" customFormat="1" ht="15.5" x14ac:dyDescent="0.35">
      <c r="A19" s="12" t="str">
        <f>[6]Mancinelli!C52</f>
        <v xml:space="preserve">SUMA 2020 Registration </v>
      </c>
      <c r="B19" s="4"/>
      <c r="C19" s="4"/>
      <c r="D19" s="4"/>
      <c r="F19" s="13"/>
      <c r="G19" s="13"/>
      <c r="H19" s="13"/>
      <c r="I19" s="34">
        <f>[6]Mancinelli!U52</f>
        <v>450</v>
      </c>
    </row>
    <row r="20" spans="1:68" s="12" customFormat="1" ht="15.5" x14ac:dyDescent="0.35">
      <c r="A20" s="4" t="s">
        <v>6</v>
      </c>
      <c r="B20" s="4"/>
      <c r="C20" s="4"/>
      <c r="D20" s="4"/>
      <c r="F20" s="13"/>
      <c r="G20" s="13"/>
      <c r="H20" s="13"/>
      <c r="I20" s="14">
        <f>SUM(I13:I19)</f>
        <v>4156.3999999999996</v>
      </c>
    </row>
    <row r="21" spans="1:68" ht="17.25" customHeight="1" x14ac:dyDescent="0.35">
      <c r="A21" s="4"/>
      <c r="B21" s="12"/>
      <c r="C21" s="4"/>
      <c r="D21" s="12"/>
      <c r="E21" s="12"/>
      <c r="F21" s="13"/>
      <c r="G21" s="13"/>
      <c r="H21" s="13"/>
      <c r="I21" s="14"/>
    </row>
    <row r="22" spans="1:68" ht="15.5" x14ac:dyDescent="0.35">
      <c r="A22" s="4" t="s">
        <v>7</v>
      </c>
      <c r="B22" s="12"/>
      <c r="C22" s="12"/>
      <c r="D22" s="12"/>
      <c r="E22" s="12"/>
      <c r="F22" s="26"/>
      <c r="G22" s="26"/>
      <c r="H22" s="26"/>
      <c r="I22" s="34"/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 ht="15.5" x14ac:dyDescent="0.35">
      <c r="A23" s="12" t="str">
        <f>[6]Mancinelli!C67</f>
        <v xml:space="preserve">E-Newsletter Monthly Charge July </v>
      </c>
      <c r="B23" s="12"/>
      <c r="C23" s="12"/>
      <c r="D23" s="12"/>
      <c r="E23" s="12"/>
      <c r="F23" s="26"/>
      <c r="G23" s="26"/>
      <c r="H23" s="26"/>
      <c r="I23" s="34">
        <f>[6]Mancinelli!U67</f>
        <v>6.33</v>
      </c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 ht="15.5" x14ac:dyDescent="0.35">
      <c r="A24" s="12" t="str">
        <f>[6]Mancinelli!C68</f>
        <v xml:space="preserve">E-Newsletters Monthly charge August </v>
      </c>
      <c r="B24" s="12"/>
      <c r="C24" s="12"/>
      <c r="D24" s="12"/>
      <c r="E24" s="12"/>
      <c r="F24" s="26"/>
      <c r="G24" s="26"/>
      <c r="H24" s="26"/>
      <c r="I24" s="34">
        <f>[6]Mancinelli!U68</f>
        <v>6.33</v>
      </c>
      <c r="J24" s="6"/>
      <c r="K24" s="7"/>
      <c r="L24" s="7"/>
      <c r="M24" s="7"/>
      <c r="N24" s="7"/>
      <c r="O24" s="14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8" ht="15.5" x14ac:dyDescent="0.35">
      <c r="A25" s="12" t="str">
        <f>[6]Mancinelli!C69</f>
        <v xml:space="preserve">E-Newsletters Monthly Charge September </v>
      </c>
      <c r="B25" s="12"/>
      <c r="C25" s="12"/>
      <c r="D25" s="12"/>
      <c r="E25" s="12"/>
      <c r="F25" s="26"/>
      <c r="G25" s="26"/>
      <c r="H25" s="26"/>
      <c r="I25" s="34">
        <f>[6]Mancinelli!U69</f>
        <v>5.7</v>
      </c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1:68" ht="15.5" x14ac:dyDescent="0.35">
      <c r="A26" s="12" t="str">
        <f>[6]Mancinelli!C70</f>
        <v xml:space="preserve">E-Newsletter Monthly Charge October, November, December </v>
      </c>
      <c r="B26" s="12"/>
      <c r="C26" s="12"/>
      <c r="D26" s="12"/>
      <c r="E26" s="12"/>
      <c r="F26" s="26"/>
      <c r="G26" s="26"/>
      <c r="H26" s="26"/>
      <c r="I26" s="34">
        <f>[6]Mancinelli!U70</f>
        <v>17.100000000000001</v>
      </c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68" ht="15.5" x14ac:dyDescent="0.35">
      <c r="A27" s="4" t="s">
        <v>8</v>
      </c>
      <c r="B27" s="12"/>
      <c r="C27" s="12"/>
      <c r="D27" s="12"/>
      <c r="E27" s="12"/>
      <c r="F27" s="26"/>
      <c r="G27" s="26"/>
      <c r="H27" s="26"/>
      <c r="I27" s="14">
        <f>SUM(I23:I26)</f>
        <v>35.46</v>
      </c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ht="15.5" x14ac:dyDescent="0.35">
      <c r="A28" s="12"/>
      <c r="B28" s="4"/>
      <c r="C28" s="4"/>
      <c r="D28" s="4"/>
      <c r="E28" s="12"/>
      <c r="F28" s="16"/>
      <c r="G28" s="16"/>
      <c r="H28" s="16"/>
      <c r="I28" s="16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ht="15.5" x14ac:dyDescent="0.35">
      <c r="A29" s="4" t="s">
        <v>26</v>
      </c>
      <c r="B29" s="4"/>
      <c r="C29" s="4"/>
      <c r="D29" s="4"/>
      <c r="E29" s="12"/>
      <c r="F29" s="16"/>
      <c r="G29" s="16"/>
      <c r="H29" s="16"/>
      <c r="I29" s="16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 ht="15.5" x14ac:dyDescent="0.35">
      <c r="A30" s="12" t="s">
        <v>6</v>
      </c>
      <c r="B30" s="4"/>
      <c r="C30" s="4"/>
      <c r="D30" s="4"/>
      <c r="E30" s="12"/>
      <c r="F30" s="16"/>
      <c r="G30" s="16"/>
      <c r="H30" s="16"/>
      <c r="I30" s="16">
        <f>[6]Mancinelli!U88</f>
        <v>400</v>
      </c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ht="15.5" x14ac:dyDescent="0.35">
      <c r="A31" s="12"/>
      <c r="B31" s="4"/>
      <c r="C31" s="4"/>
      <c r="D31" s="4"/>
      <c r="E31" s="12"/>
      <c r="F31" s="16"/>
      <c r="G31" s="16"/>
      <c r="H31" s="16"/>
      <c r="I31" s="1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 ht="16" thickBot="1" x14ac:dyDescent="0.4">
      <c r="A32" s="12"/>
      <c r="B32" s="12"/>
      <c r="C32" s="4" t="s">
        <v>27</v>
      </c>
      <c r="D32" s="12"/>
      <c r="E32" s="12"/>
      <c r="F32" s="16"/>
      <c r="G32" s="16"/>
      <c r="H32" s="16"/>
      <c r="I32" s="17">
        <f>SUM(I20+I27)</f>
        <v>4191.8599999999997</v>
      </c>
    </row>
    <row r="33" spans="1:68" ht="15.5" x14ac:dyDescent="0.35">
      <c r="A33" s="12"/>
      <c r="B33" s="12"/>
      <c r="C33" s="4"/>
      <c r="D33" s="12"/>
      <c r="E33" s="12"/>
      <c r="F33" s="13"/>
      <c r="G33" s="13"/>
      <c r="H33" s="13"/>
      <c r="I33" s="18"/>
    </row>
    <row r="34" spans="1:68" ht="16" thickBot="1" x14ac:dyDescent="0.4">
      <c r="A34" s="12"/>
      <c r="B34" s="12"/>
      <c r="C34" s="4" t="s">
        <v>11</v>
      </c>
      <c r="D34" s="12"/>
      <c r="E34" s="12"/>
      <c r="F34" s="16"/>
      <c r="G34" s="16"/>
      <c r="H34" s="16"/>
      <c r="I34" s="19">
        <f>I10-I32</f>
        <v>5808.14</v>
      </c>
    </row>
    <row r="35" spans="1:68" ht="16" thickTop="1" x14ac:dyDescent="0.35">
      <c r="A35" s="12"/>
      <c r="B35" s="12"/>
      <c r="C35" s="4"/>
      <c r="D35" s="12"/>
      <c r="E35" s="12"/>
      <c r="F35" s="13"/>
      <c r="G35" s="13"/>
      <c r="H35" s="13"/>
      <c r="I35" s="14"/>
    </row>
    <row r="36" spans="1:68" ht="15.5" x14ac:dyDescent="0.35">
      <c r="A36" s="20"/>
      <c r="B36" s="20"/>
      <c r="C36" s="21"/>
      <c r="D36" s="20"/>
      <c r="E36" s="20"/>
      <c r="F36" s="22"/>
      <c r="G36" s="22"/>
      <c r="H36" s="22"/>
      <c r="I36" s="23"/>
    </row>
    <row r="37" spans="1:68" ht="15.5" x14ac:dyDescent="0.35">
      <c r="A37" s="12"/>
      <c r="B37" s="12"/>
      <c r="C37" s="4"/>
      <c r="D37" s="12"/>
      <c r="E37" s="12"/>
      <c r="F37" s="13"/>
      <c r="G37" s="13"/>
      <c r="H37" s="13"/>
      <c r="I37" s="14"/>
    </row>
    <row r="38" spans="1:68" ht="15.5" x14ac:dyDescent="0.35">
      <c r="A38" s="12"/>
      <c r="B38" s="12"/>
      <c r="C38" s="4"/>
      <c r="D38" s="12"/>
      <c r="E38" s="12"/>
      <c r="F38" s="13"/>
      <c r="G38" s="13"/>
      <c r="H38" s="13"/>
      <c r="I38" s="14"/>
    </row>
    <row r="39" spans="1:68" ht="15.5" x14ac:dyDescent="0.35">
      <c r="A39" s="24"/>
      <c r="B39" s="25" t="s">
        <v>12</v>
      </c>
      <c r="C39" s="4" t="s">
        <v>13</v>
      </c>
      <c r="D39" s="4"/>
      <c r="E39" s="4"/>
      <c r="F39" s="12"/>
      <c r="I39" s="14"/>
    </row>
    <row r="40" spans="1:68" ht="15" x14ac:dyDescent="0.3">
      <c r="A40" s="24"/>
      <c r="C40" s="4"/>
      <c r="D40" s="24"/>
      <c r="E40" s="24"/>
      <c r="I40" s="14"/>
    </row>
    <row r="41" spans="1:68" ht="15.5" x14ac:dyDescent="0.35">
      <c r="A41" s="12" t="s">
        <v>14</v>
      </c>
      <c r="B41" s="4"/>
      <c r="C41" s="4"/>
      <c r="D41" s="4"/>
      <c r="E41" s="4"/>
      <c r="F41" s="16"/>
      <c r="G41" s="16"/>
      <c r="H41" s="16"/>
      <c r="I41" s="16">
        <f>[6]Mancinelli!U98</f>
        <v>44507.08</v>
      </c>
    </row>
    <row r="42" spans="1:68" ht="15.5" x14ac:dyDescent="0.35">
      <c r="A42" s="12" t="s">
        <v>15</v>
      </c>
      <c r="B42" s="4"/>
      <c r="C42" s="4"/>
      <c r="D42" s="4"/>
      <c r="E42" s="4"/>
      <c r="F42" s="16"/>
      <c r="G42" s="16"/>
      <c r="H42" s="16"/>
      <c r="I42" s="16">
        <f>[6]Mancinelli!U104</f>
        <v>0</v>
      </c>
    </row>
    <row r="43" spans="1:68" ht="15.5" x14ac:dyDescent="0.35">
      <c r="A43" s="12" t="s">
        <v>16</v>
      </c>
      <c r="B43" s="4"/>
      <c r="C43" s="4"/>
      <c r="D43" s="4"/>
      <c r="E43" s="4"/>
      <c r="F43" s="16"/>
      <c r="G43" s="16"/>
      <c r="H43" s="16"/>
      <c r="I43" s="16">
        <f>[6]Mancinelli!U88</f>
        <v>400</v>
      </c>
    </row>
    <row r="44" spans="1:68" ht="16" thickBot="1" x14ac:dyDescent="0.4">
      <c r="A44" s="24"/>
      <c r="C44" s="4" t="s">
        <v>17</v>
      </c>
      <c r="D44" s="4"/>
      <c r="F44" s="16"/>
      <c r="G44" s="16"/>
      <c r="H44" s="16"/>
      <c r="I44" s="27">
        <f>SUM(I41:I43)</f>
        <v>44907.08</v>
      </c>
    </row>
    <row r="45" spans="1:68" ht="15.5" x14ac:dyDescent="0.35">
      <c r="F45" s="12"/>
      <c r="G45" s="12"/>
      <c r="H45" s="12"/>
    </row>
    <row r="46" spans="1:68" x14ac:dyDescent="0.3">
      <c r="H46" s="29"/>
    </row>
    <row r="47" spans="1:68" ht="15.5" x14ac:dyDescent="0.35">
      <c r="B47" s="25" t="s">
        <v>12</v>
      </c>
      <c r="C47" s="2" t="s">
        <v>18</v>
      </c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</sheetData>
  <mergeCells count="5">
    <mergeCell ref="A2:I2"/>
    <mergeCell ref="A3:I3"/>
    <mergeCell ref="A5:I5"/>
    <mergeCell ref="A6:I6"/>
    <mergeCell ref="A7:G7"/>
  </mergeCells>
  <conditionalFormatting sqref="F28:I31">
    <cfRule type="cellIs" dxfId="18" priority="4" operator="equal">
      <formula>0</formula>
    </cfRule>
  </conditionalFormatting>
  <conditionalFormatting sqref="F42:I42 I43">
    <cfRule type="cellIs" dxfId="17" priority="2" operator="equal">
      <formula>0</formula>
    </cfRule>
  </conditionalFormatting>
  <conditionalFormatting sqref="I41 F43:H43">
    <cfRule type="cellIs" dxfId="16" priority="3" operator="equal">
      <formula>0</formula>
    </cfRule>
  </conditionalFormatting>
  <conditionalFormatting sqref="F41:H41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ACE47-1D7E-4C7B-B7AB-771A612AF571}">
  <dimension ref="A2:BP56"/>
  <sheetViews>
    <sheetView workbookViewId="0">
      <selection sqref="A1:XFD1048576"/>
    </sheetView>
  </sheetViews>
  <sheetFormatPr defaultColWidth="9.1796875" defaultRowHeight="14" x14ac:dyDescent="0.3"/>
  <cols>
    <col min="1" max="4" width="7.7265625" style="2" customWidth="1"/>
    <col min="5" max="5" width="14.26953125" style="2" customWidth="1"/>
    <col min="6" max="8" width="12.7265625" style="2" customWidth="1"/>
    <col min="9" max="9" width="13.453125" style="28" bestFit="1" customWidth="1"/>
    <col min="10" max="10" width="12.453125" style="2" bestFit="1" customWidth="1"/>
    <col min="11" max="16384" width="9.1796875" style="2"/>
  </cols>
  <sheetData>
    <row r="2" spans="1:68" ht="15.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68" ht="15" x14ac:dyDescent="0.3">
      <c r="A3" s="3" t="s">
        <v>32</v>
      </c>
      <c r="B3" s="3"/>
      <c r="C3" s="3"/>
      <c r="D3" s="3"/>
      <c r="E3" s="3"/>
      <c r="F3" s="3"/>
      <c r="G3" s="3"/>
      <c r="H3" s="3"/>
      <c r="I3" s="3"/>
    </row>
    <row r="4" spans="1:68" ht="15" x14ac:dyDescent="0.3">
      <c r="A4" s="4"/>
      <c r="B4" s="4"/>
      <c r="C4" s="4"/>
      <c r="D4" s="4"/>
      <c r="E4" s="4"/>
      <c r="F4" s="4"/>
      <c r="G4" s="4"/>
      <c r="H4" s="4"/>
      <c r="I4" s="5"/>
    </row>
    <row r="5" spans="1:68" ht="15" x14ac:dyDescent="0.3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68" ht="15.5" x14ac:dyDescent="0.35">
      <c r="A6" s="3" t="s">
        <v>3</v>
      </c>
      <c r="B6" s="3"/>
      <c r="C6" s="3"/>
      <c r="D6" s="3"/>
      <c r="E6" s="3"/>
      <c r="F6" s="3"/>
      <c r="G6" s="3"/>
      <c r="H6" s="3"/>
      <c r="I6" s="3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.5" x14ac:dyDescent="0.35">
      <c r="A7" s="8"/>
      <c r="B7" s="8"/>
      <c r="C7" s="8"/>
      <c r="D7" s="8"/>
      <c r="E7" s="8"/>
      <c r="F7" s="8"/>
      <c r="G7" s="8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.5" x14ac:dyDescent="0.35">
      <c r="A8" s="9"/>
      <c r="B8" s="9"/>
      <c r="C8" s="9"/>
      <c r="D8" s="9"/>
      <c r="E8" s="9"/>
      <c r="F8" s="9"/>
      <c r="G8" s="9"/>
      <c r="H8" s="10"/>
      <c r="I8" s="10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.5" x14ac:dyDescent="0.35">
      <c r="A9" s="11"/>
      <c r="B9" s="11"/>
      <c r="C9" s="11"/>
      <c r="D9" s="11"/>
      <c r="E9" s="11"/>
      <c r="F9" s="11"/>
      <c r="G9" s="11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.5" x14ac:dyDescent="0.35">
      <c r="A10" s="12"/>
      <c r="B10" s="12"/>
      <c r="C10" s="4" t="s">
        <v>4</v>
      </c>
      <c r="D10" s="12"/>
      <c r="E10" s="12"/>
      <c r="F10" s="13"/>
      <c r="G10" s="13"/>
      <c r="H10" s="13"/>
      <c r="I10" s="14">
        <v>10000</v>
      </c>
    </row>
    <row r="11" spans="1:68" ht="15.5" x14ac:dyDescent="0.35">
      <c r="A11" s="12"/>
      <c r="B11" s="12"/>
      <c r="C11" s="4"/>
      <c r="D11" s="12"/>
      <c r="E11" s="12"/>
      <c r="F11" s="13"/>
      <c r="G11" s="13"/>
      <c r="H11" s="13"/>
      <c r="I11" s="14"/>
    </row>
    <row r="12" spans="1:68" s="12" customFormat="1" ht="15.5" x14ac:dyDescent="0.35">
      <c r="A12" s="4" t="s">
        <v>5</v>
      </c>
      <c r="B12" s="4"/>
      <c r="C12" s="4"/>
      <c r="D12" s="4"/>
      <c r="F12" s="13"/>
      <c r="G12" s="13"/>
      <c r="H12" s="13"/>
      <c r="I12" s="14"/>
    </row>
    <row r="13" spans="1:68" s="12" customFormat="1" ht="15.5" x14ac:dyDescent="0.35">
      <c r="A13" s="12" t="str">
        <f>[7]Murray!C46</f>
        <v>FCM - Hotel booking reservation hold (1 night charged)</v>
      </c>
      <c r="B13" s="4"/>
      <c r="C13" s="4"/>
      <c r="D13" s="4"/>
      <c r="F13" s="13"/>
      <c r="G13" s="13"/>
      <c r="H13" s="13"/>
      <c r="I13" s="34">
        <f>[7]Murray!U46</f>
        <v>189.22</v>
      </c>
    </row>
    <row r="14" spans="1:68" s="12" customFormat="1" ht="15.5" x14ac:dyDescent="0.35">
      <c r="A14" s="12" t="str">
        <f>[7]Murray!C47</f>
        <v xml:space="preserve">Audacity event </v>
      </c>
      <c r="B14" s="4"/>
      <c r="C14" s="4"/>
      <c r="D14" s="4"/>
      <c r="F14" s="13"/>
      <c r="G14" s="13"/>
      <c r="H14" s="13"/>
      <c r="I14" s="34">
        <f>[7]Murray!U47</f>
        <v>40</v>
      </c>
    </row>
    <row r="15" spans="1:68" s="12" customFormat="1" ht="15.5" x14ac:dyDescent="0.35">
      <c r="A15" s="12" t="str">
        <f>[7]Murray!C48</f>
        <v xml:space="preserve">FCM - Registration (Quebec City QC - May/June) </v>
      </c>
      <c r="B15" s="4"/>
      <c r="C15" s="4"/>
      <c r="D15" s="4"/>
      <c r="F15" s="13"/>
      <c r="G15" s="13"/>
      <c r="H15" s="13"/>
      <c r="I15" s="34">
        <f>[7]Murray!U48</f>
        <v>999.13</v>
      </c>
    </row>
    <row r="16" spans="1:68" s="12" customFormat="1" ht="15.5" x14ac:dyDescent="0.35">
      <c r="A16" s="12" t="str">
        <f>[7]Murray!C49</f>
        <v xml:space="preserve">Swinging with the Stars - Hope's Home fundraiser </v>
      </c>
      <c r="B16" s="4"/>
      <c r="C16" s="4"/>
      <c r="D16" s="4"/>
      <c r="F16" s="13"/>
      <c r="G16" s="13"/>
      <c r="H16" s="13"/>
      <c r="I16" s="34">
        <f>[7]Murray!U49</f>
        <v>80</v>
      </c>
    </row>
    <row r="17" spans="1:68" s="12" customFormat="1" ht="15.5" x14ac:dyDescent="0.35">
      <c r="A17" s="12" t="str">
        <f>[7]Murray!C50</f>
        <v>2019 Luncheon Series - Hon. Donna Harpauer - Finance Minister</v>
      </c>
      <c r="B17" s="4"/>
      <c r="C17" s="4"/>
      <c r="D17" s="4"/>
      <c r="F17" s="13"/>
      <c r="G17" s="13"/>
      <c r="H17" s="13"/>
      <c r="I17" s="34">
        <f>[7]Murray!U50</f>
        <v>55</v>
      </c>
    </row>
    <row r="18" spans="1:68" s="12" customFormat="1" ht="15.5" x14ac:dyDescent="0.35">
      <c r="A18" s="12" t="str">
        <f>[7]Murray!C51</f>
        <v xml:space="preserve">RUSI Victory Ball </v>
      </c>
      <c r="B18" s="4"/>
      <c r="C18" s="4"/>
      <c r="D18" s="4"/>
      <c r="F18" s="13"/>
      <c r="G18" s="13"/>
      <c r="H18" s="13"/>
      <c r="I18" s="34">
        <f>[7]Murray!U51</f>
        <v>70</v>
      </c>
    </row>
    <row r="19" spans="1:68" s="12" customFormat="1" ht="15.5" x14ac:dyDescent="0.35">
      <c r="A19" s="12" t="str">
        <f>[7]Murray!C52</f>
        <v xml:space="preserve">FCM - Flights to Quebec City </v>
      </c>
      <c r="B19" s="4"/>
      <c r="C19" s="4"/>
      <c r="D19" s="4"/>
      <c r="F19" s="13"/>
      <c r="G19" s="13"/>
      <c r="H19" s="13"/>
      <c r="I19" s="34">
        <f>[7]Murray!U52</f>
        <v>1605.98</v>
      </c>
    </row>
    <row r="20" spans="1:68" s="12" customFormat="1" ht="15.5" x14ac:dyDescent="0.35">
      <c r="A20" s="12" t="str">
        <f>[7]Murray!C53</f>
        <v xml:space="preserve">FCM - Travel Claim Form (Hotel, Meals, Transportation) </v>
      </c>
      <c r="B20" s="4"/>
      <c r="C20" s="4"/>
      <c r="D20" s="4"/>
      <c r="F20" s="13"/>
      <c r="G20" s="13"/>
      <c r="H20" s="13"/>
      <c r="I20" s="34">
        <f>[7]Murray!U53</f>
        <v>897.83</v>
      </c>
    </row>
    <row r="21" spans="1:68" s="12" customFormat="1" ht="15.5" x14ac:dyDescent="0.35">
      <c r="A21" s="12" t="str">
        <f>[7]Murray!C54</f>
        <v xml:space="preserve">Queen City Ex Parade entry </v>
      </c>
      <c r="B21" s="4"/>
      <c r="C21" s="4"/>
      <c r="D21" s="4"/>
      <c r="F21" s="13"/>
      <c r="G21" s="13"/>
      <c r="H21" s="13"/>
      <c r="I21" s="34">
        <f>[7]Murray!U54</f>
        <v>131.25</v>
      </c>
    </row>
    <row r="22" spans="1:68" s="12" customFormat="1" ht="15.5" x14ac:dyDescent="0.35">
      <c r="A22" s="12" t="str">
        <f>[7]Murray!C55</f>
        <v>Walk a Mile in Her Shoes - YWCA fundraiser</v>
      </c>
      <c r="B22" s="4"/>
      <c r="C22" s="4"/>
      <c r="D22" s="4"/>
      <c r="F22" s="13"/>
      <c r="G22" s="13"/>
      <c r="H22" s="13"/>
      <c r="I22" s="34">
        <f>[7]Murray!U55</f>
        <v>20</v>
      </c>
    </row>
    <row r="23" spans="1:68" s="12" customFormat="1" ht="15.5" x14ac:dyDescent="0.35">
      <c r="A23" s="12" t="str">
        <f>[7]Murray!C56</f>
        <v>Rock Cancer</v>
      </c>
      <c r="B23" s="4"/>
      <c r="C23" s="4"/>
      <c r="D23" s="4"/>
      <c r="F23" s="13"/>
      <c r="G23" s="13"/>
      <c r="H23" s="13"/>
      <c r="I23" s="34">
        <f>[7]Murray!U56</f>
        <v>125</v>
      </c>
    </row>
    <row r="24" spans="1:68" s="12" customFormat="1" ht="15.5" x14ac:dyDescent="0.35">
      <c r="A24" s="12" t="str">
        <f>[7]Murray!C57</f>
        <v xml:space="preserve">Heritage Classic NHL Legacy Luncheon </v>
      </c>
      <c r="B24" s="4"/>
      <c r="C24" s="4"/>
      <c r="D24" s="4"/>
      <c r="F24" s="13"/>
      <c r="G24" s="13"/>
      <c r="H24" s="13"/>
      <c r="I24" s="34">
        <f>[7]Murray!U57</f>
        <v>90</v>
      </c>
    </row>
    <row r="25" spans="1:68" s="12" customFormat="1" ht="15.5" x14ac:dyDescent="0.35">
      <c r="A25" s="12" t="str">
        <f>[7]Murray!C58</f>
        <v>Heritage Classic NHL Legacy Luncheon refund</v>
      </c>
      <c r="B25" s="4"/>
      <c r="C25" s="4"/>
      <c r="D25" s="4"/>
      <c r="F25" s="13"/>
      <c r="G25" s="13"/>
      <c r="H25" s="13"/>
      <c r="I25" s="34">
        <f>[7]Murray!U58</f>
        <v>-90</v>
      </c>
    </row>
    <row r="26" spans="1:68" ht="15.5" x14ac:dyDescent="0.35">
      <c r="A26" s="4" t="s">
        <v>8</v>
      </c>
      <c r="B26" s="12"/>
      <c r="C26" s="4"/>
      <c r="D26" s="12"/>
      <c r="E26" s="12"/>
      <c r="F26" s="13"/>
      <c r="G26" s="13"/>
      <c r="H26" s="13"/>
      <c r="I26" s="14">
        <f>SUM(I13:I25)</f>
        <v>4213.41</v>
      </c>
    </row>
    <row r="27" spans="1:68" ht="15.5" x14ac:dyDescent="0.35">
      <c r="A27" s="12"/>
      <c r="B27" s="12"/>
      <c r="C27" s="12"/>
      <c r="D27" s="12"/>
      <c r="E27" s="12"/>
      <c r="F27" s="26"/>
      <c r="G27" s="26"/>
      <c r="H27" s="26"/>
      <c r="I27" s="5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ht="15.5" x14ac:dyDescent="0.35">
      <c r="A28" s="4" t="s">
        <v>7</v>
      </c>
      <c r="B28" s="4"/>
      <c r="C28" s="4"/>
      <c r="D28" s="4"/>
      <c r="E28" s="12"/>
      <c r="F28" s="16"/>
      <c r="G28" s="16"/>
      <c r="H28" s="16"/>
      <c r="I28" s="16">
        <f>F28+G28+H28</f>
        <v>0</v>
      </c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ht="15.5" x14ac:dyDescent="0.35">
      <c r="A29" s="12" t="str">
        <f>[7]Murray!C82</f>
        <v>North Central Community Association ads Inv # 18-063 &amp; # 18-067</v>
      </c>
      <c r="B29" s="4"/>
      <c r="C29" s="4"/>
      <c r="D29" s="4"/>
      <c r="E29" s="12"/>
      <c r="F29" s="16"/>
      <c r="G29" s="16"/>
      <c r="H29" s="16"/>
      <c r="I29" s="16">
        <f>[7]Murray!U82</f>
        <v>170</v>
      </c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 ht="15.5" x14ac:dyDescent="0.35">
      <c r="A30" s="12" t="str">
        <f>[7]Murray!C83</f>
        <v xml:space="preserve">E-Newsletter Monthly Charge July </v>
      </c>
      <c r="B30" s="4"/>
      <c r="C30" s="4"/>
      <c r="D30" s="4"/>
      <c r="E30" s="12"/>
      <c r="F30" s="16"/>
      <c r="G30" s="16"/>
      <c r="H30" s="16"/>
      <c r="I30" s="16">
        <f>[7]Murray!U83</f>
        <v>6.33</v>
      </c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ht="15.5" x14ac:dyDescent="0.35">
      <c r="A31" s="12" t="str">
        <f>[7]Murray!C84</f>
        <v xml:space="preserve">E-Newsletters Monthly charge August </v>
      </c>
      <c r="B31" s="4"/>
      <c r="C31" s="4"/>
      <c r="D31" s="4"/>
      <c r="E31" s="12"/>
      <c r="F31" s="16"/>
      <c r="G31" s="16"/>
      <c r="H31" s="16"/>
      <c r="I31" s="16">
        <f>[7]Murray!U84</f>
        <v>6.33</v>
      </c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 ht="15.5" x14ac:dyDescent="0.35">
      <c r="A32" s="12" t="str">
        <f>[7]Murray!C85</f>
        <v xml:space="preserve">E-Newsletters Monthly Charge September </v>
      </c>
      <c r="B32" s="4"/>
      <c r="C32" s="4"/>
      <c r="D32" s="4"/>
      <c r="E32" s="12"/>
      <c r="F32" s="16"/>
      <c r="G32" s="16"/>
      <c r="H32" s="16"/>
      <c r="I32" s="16">
        <f>[7]Murray!U85</f>
        <v>5.7</v>
      </c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 ht="15.5" x14ac:dyDescent="0.35">
      <c r="A33" s="12" t="str">
        <f>[7]Murray!C86</f>
        <v xml:space="preserve">E-Newsletter Monthly Charge October, November, December </v>
      </c>
      <c r="B33" s="4"/>
      <c r="C33" s="4"/>
      <c r="D33" s="4"/>
      <c r="E33" s="12"/>
      <c r="F33" s="16"/>
      <c r="G33" s="16"/>
      <c r="H33" s="16"/>
      <c r="I33" s="16">
        <f>[7]Murray!U86</f>
        <v>17.100000000000001</v>
      </c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68" ht="15.5" x14ac:dyDescent="0.35">
      <c r="A34" s="12" t="str">
        <f>[7]Murray!C87</f>
        <v>Eastview Community Association (Jan,Jul,Sept,Nov 2019 Advertising) 
Inv# EVT 19 (10)-031</v>
      </c>
      <c r="B34" s="4"/>
      <c r="C34" s="4"/>
      <c r="D34" s="4"/>
      <c r="E34" s="12"/>
      <c r="F34" s="16"/>
      <c r="G34" s="16"/>
      <c r="H34" s="16"/>
      <c r="I34" s="16">
        <f>[7]Murray!U87</f>
        <v>100</v>
      </c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 ht="15.5" x14ac:dyDescent="0.35">
      <c r="A35" s="4" t="s">
        <v>8</v>
      </c>
      <c r="B35" s="4"/>
      <c r="C35" s="4"/>
      <c r="D35" s="4"/>
      <c r="E35" s="12"/>
      <c r="F35" s="16"/>
      <c r="G35" s="16"/>
      <c r="H35" s="16"/>
      <c r="I35" s="35">
        <f>SUM(I29:I34)</f>
        <v>305.46000000000004</v>
      </c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 ht="15.5" x14ac:dyDescent="0.35">
      <c r="A36" s="4"/>
      <c r="B36" s="4"/>
      <c r="C36" s="4"/>
      <c r="D36" s="4"/>
      <c r="E36" s="12"/>
      <c r="F36" s="16"/>
      <c r="G36" s="16"/>
      <c r="H36" s="16"/>
      <c r="I36" s="1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</row>
    <row r="37" spans="1:68" ht="15.5" x14ac:dyDescent="0.35">
      <c r="A37" s="4" t="s">
        <v>33</v>
      </c>
      <c r="B37" s="4"/>
      <c r="C37" s="4"/>
      <c r="D37" s="4"/>
      <c r="E37" s="12"/>
      <c r="F37" s="16"/>
      <c r="G37" s="16"/>
      <c r="H37" s="16"/>
      <c r="I37" s="16">
        <f t="shared" ref="I37" si="0">F37+G37+H37</f>
        <v>0</v>
      </c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 ht="15.5" x14ac:dyDescent="0.35">
      <c r="A38" s="4" t="s">
        <v>6</v>
      </c>
      <c r="B38" s="4"/>
      <c r="C38" s="4"/>
      <c r="D38" s="4"/>
      <c r="E38" s="12"/>
      <c r="F38" s="16"/>
      <c r="G38" s="16"/>
      <c r="H38" s="16"/>
      <c r="I38" s="16">
        <f>[7]Murray!U106</f>
        <v>0</v>
      </c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 ht="15.5" x14ac:dyDescent="0.35">
      <c r="A39" s="4"/>
      <c r="B39" s="4"/>
      <c r="C39" s="4"/>
      <c r="D39" s="4"/>
      <c r="E39" s="12"/>
      <c r="F39" s="16"/>
      <c r="G39" s="16"/>
      <c r="H39" s="16"/>
      <c r="I39" s="1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 ht="16" thickBot="1" x14ac:dyDescent="0.4">
      <c r="A40" s="12"/>
      <c r="B40" s="12"/>
      <c r="C40" s="4" t="s">
        <v>27</v>
      </c>
      <c r="D40" s="12"/>
      <c r="E40" s="12"/>
      <c r="F40" s="16"/>
      <c r="G40" s="16"/>
      <c r="H40" s="16"/>
      <c r="I40" s="17">
        <f>SUM(I26+I35)</f>
        <v>4518.87</v>
      </c>
    </row>
    <row r="41" spans="1:68" ht="15.5" x14ac:dyDescent="0.35">
      <c r="A41" s="12"/>
      <c r="B41" s="12"/>
      <c r="C41" s="4"/>
      <c r="D41" s="12"/>
      <c r="E41" s="12"/>
      <c r="F41" s="13"/>
      <c r="G41" s="13"/>
      <c r="H41" s="13"/>
      <c r="I41" s="18"/>
    </row>
    <row r="42" spans="1:68" ht="16" thickBot="1" x14ac:dyDescent="0.4">
      <c r="A42" s="12"/>
      <c r="B42" s="12"/>
      <c r="C42" s="4" t="s">
        <v>11</v>
      </c>
      <c r="D42" s="12"/>
      <c r="E42" s="12"/>
      <c r="F42" s="16"/>
      <c r="G42" s="16"/>
      <c r="H42" s="16"/>
      <c r="I42" s="19">
        <f>SUM(I10-I40)</f>
        <v>5481.13</v>
      </c>
    </row>
    <row r="43" spans="1:68" ht="16" thickTop="1" x14ac:dyDescent="0.35">
      <c r="A43" s="12"/>
      <c r="B43" s="12"/>
      <c r="C43" s="4"/>
      <c r="D43" s="12"/>
      <c r="E43" s="12"/>
      <c r="F43" s="13"/>
      <c r="G43" s="13"/>
      <c r="H43" s="13"/>
      <c r="I43" s="14"/>
    </row>
    <row r="44" spans="1:68" ht="15.5" x14ac:dyDescent="0.35">
      <c r="A44" s="12"/>
      <c r="B44" s="12"/>
      <c r="C44" s="4"/>
      <c r="D44" s="12"/>
      <c r="E44" s="12"/>
      <c r="F44" s="13"/>
      <c r="G44" s="13"/>
      <c r="H44" s="13"/>
      <c r="I44" s="14"/>
    </row>
    <row r="45" spans="1:68" ht="15.5" x14ac:dyDescent="0.35">
      <c r="A45" s="20"/>
      <c r="B45" s="20"/>
      <c r="C45" s="21"/>
      <c r="D45" s="20"/>
      <c r="E45" s="20"/>
      <c r="F45" s="22"/>
      <c r="G45" s="22"/>
      <c r="H45" s="22"/>
      <c r="I45" s="23"/>
    </row>
    <row r="46" spans="1:68" ht="15.5" x14ac:dyDescent="0.35">
      <c r="A46" s="12"/>
      <c r="B46" s="12"/>
      <c r="C46" s="4"/>
      <c r="D46" s="12"/>
      <c r="E46" s="12"/>
      <c r="F46" s="13"/>
      <c r="G46" s="13"/>
      <c r="H46" s="13"/>
      <c r="I46" s="14"/>
    </row>
    <row r="47" spans="1:68" ht="15.5" x14ac:dyDescent="0.35">
      <c r="A47" s="12"/>
      <c r="B47" s="12"/>
      <c r="C47" s="4"/>
      <c r="D47" s="12"/>
      <c r="E47" s="12"/>
      <c r="F47" s="13"/>
      <c r="G47" s="13"/>
      <c r="H47" s="13"/>
      <c r="I47" s="14"/>
    </row>
    <row r="48" spans="1:68" ht="15.5" x14ac:dyDescent="0.35">
      <c r="A48" s="24"/>
      <c r="B48" s="25" t="s">
        <v>12</v>
      </c>
      <c r="C48" s="4" t="s">
        <v>13</v>
      </c>
      <c r="D48" s="4"/>
      <c r="E48" s="4"/>
      <c r="F48" s="12"/>
      <c r="I48" s="14"/>
    </row>
    <row r="49" spans="1:68" ht="15" x14ac:dyDescent="0.3">
      <c r="A49" s="24"/>
      <c r="C49" s="4"/>
      <c r="D49" s="24"/>
      <c r="E49" s="24"/>
      <c r="I49" s="14"/>
    </row>
    <row r="50" spans="1:68" ht="15.5" x14ac:dyDescent="0.35">
      <c r="A50" s="12" t="s">
        <v>14</v>
      </c>
      <c r="B50" s="4"/>
      <c r="C50" s="4"/>
      <c r="D50" s="4"/>
      <c r="E50" s="4"/>
      <c r="F50" s="16"/>
      <c r="G50" s="16"/>
      <c r="H50" s="16"/>
      <c r="I50" s="16">
        <f>[7]Murray!U114</f>
        <v>44507.08</v>
      </c>
    </row>
    <row r="51" spans="1:68" ht="15.5" x14ac:dyDescent="0.35">
      <c r="A51" s="12" t="s">
        <v>15</v>
      </c>
      <c r="B51" s="4"/>
      <c r="C51" s="4"/>
      <c r="D51" s="4"/>
      <c r="E51" s="4"/>
      <c r="F51" s="16"/>
      <c r="G51" s="16"/>
      <c r="H51" s="16"/>
      <c r="I51" s="16">
        <f>[7]Murray!U119</f>
        <v>600</v>
      </c>
    </row>
    <row r="52" spans="1:68" ht="15.5" x14ac:dyDescent="0.35">
      <c r="A52" s="12" t="s">
        <v>16</v>
      </c>
      <c r="B52" s="4"/>
      <c r="C52" s="4"/>
      <c r="D52" s="4"/>
      <c r="E52" s="4"/>
      <c r="F52" s="16"/>
      <c r="G52" s="16"/>
      <c r="H52" s="16"/>
      <c r="I52" s="16">
        <f>[7]Murray!U106</f>
        <v>0</v>
      </c>
    </row>
    <row r="53" spans="1:68" ht="16" thickBot="1" x14ac:dyDescent="0.4">
      <c r="A53" s="24"/>
      <c r="C53" s="4" t="s">
        <v>17</v>
      </c>
      <c r="D53" s="4"/>
      <c r="F53" s="16"/>
      <c r="G53" s="16"/>
      <c r="H53" s="16"/>
      <c r="I53" s="27">
        <f>SUM(I50:I52)</f>
        <v>45107.08</v>
      </c>
    </row>
    <row r="54" spans="1:68" ht="15.5" x14ac:dyDescent="0.35">
      <c r="F54" s="12"/>
      <c r="G54" s="12"/>
      <c r="H54" s="12"/>
    </row>
    <row r="55" spans="1:68" x14ac:dyDescent="0.3">
      <c r="H55" s="29"/>
    </row>
    <row r="56" spans="1:68" ht="15.5" x14ac:dyDescent="0.35">
      <c r="B56" s="25" t="s">
        <v>12</v>
      </c>
      <c r="C56" s="2" t="s">
        <v>18</v>
      </c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</sheetData>
  <mergeCells count="5">
    <mergeCell ref="A2:I2"/>
    <mergeCell ref="A3:I3"/>
    <mergeCell ref="A5:I5"/>
    <mergeCell ref="A6:I6"/>
    <mergeCell ref="A7:G7"/>
  </mergeCells>
  <conditionalFormatting sqref="F28:I39">
    <cfRule type="cellIs" dxfId="14" priority="4" operator="equal">
      <formula>0</formula>
    </cfRule>
  </conditionalFormatting>
  <conditionalFormatting sqref="F51:I51 I52">
    <cfRule type="cellIs" dxfId="13" priority="2" operator="equal">
      <formula>0</formula>
    </cfRule>
  </conditionalFormatting>
  <conditionalFormatting sqref="I50 F52:H52">
    <cfRule type="cellIs" dxfId="12" priority="3" operator="equal">
      <formula>0</formula>
    </cfRule>
  </conditionalFormatting>
  <conditionalFormatting sqref="F50:H50">
    <cfRule type="cellIs" dxfId="11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25E89-420A-4B68-96BD-7FF98E53F66F}">
  <dimension ref="A2:BP43"/>
  <sheetViews>
    <sheetView workbookViewId="0">
      <selection sqref="A1:XFD1048576"/>
    </sheetView>
  </sheetViews>
  <sheetFormatPr defaultColWidth="9.1796875" defaultRowHeight="14" x14ac:dyDescent="0.3"/>
  <cols>
    <col min="1" max="4" width="7.7265625" style="2" customWidth="1"/>
    <col min="5" max="5" width="14.26953125" style="2" customWidth="1"/>
    <col min="6" max="8" width="12.7265625" style="2" customWidth="1"/>
    <col min="9" max="9" width="13.453125" style="28" customWidth="1"/>
    <col min="10" max="10" width="12.453125" style="2" bestFit="1" customWidth="1"/>
    <col min="11" max="16384" width="9.1796875" style="2"/>
  </cols>
  <sheetData>
    <row r="2" spans="1:68" ht="15.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68" ht="15" x14ac:dyDescent="0.3">
      <c r="A3" s="3" t="s">
        <v>34</v>
      </c>
      <c r="B3" s="3"/>
      <c r="C3" s="3"/>
      <c r="D3" s="3"/>
      <c r="E3" s="3"/>
      <c r="F3" s="3"/>
      <c r="G3" s="3"/>
      <c r="H3" s="3"/>
      <c r="I3" s="3"/>
    </row>
    <row r="4" spans="1:68" ht="15" x14ac:dyDescent="0.3">
      <c r="A4" s="4"/>
      <c r="B4" s="4"/>
      <c r="C4" s="4"/>
      <c r="D4" s="4"/>
      <c r="E4" s="4"/>
      <c r="F4" s="4"/>
      <c r="G4" s="4"/>
      <c r="H4" s="4"/>
      <c r="I4" s="5"/>
    </row>
    <row r="5" spans="1:68" ht="15" x14ac:dyDescent="0.3">
      <c r="A5" s="3" t="s">
        <v>29</v>
      </c>
      <c r="B5" s="3"/>
      <c r="C5" s="3"/>
      <c r="D5" s="3"/>
      <c r="E5" s="3"/>
      <c r="F5" s="3"/>
      <c r="G5" s="3"/>
      <c r="H5" s="3"/>
      <c r="I5" s="3"/>
    </row>
    <row r="6" spans="1:68" ht="15.5" x14ac:dyDescent="0.35">
      <c r="A6" s="3" t="s">
        <v>3</v>
      </c>
      <c r="B6" s="3"/>
      <c r="C6" s="3"/>
      <c r="D6" s="3"/>
      <c r="E6" s="3"/>
      <c r="F6" s="3"/>
      <c r="G6" s="3"/>
      <c r="H6" s="3"/>
      <c r="I6" s="3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.5" x14ac:dyDescent="0.35">
      <c r="A7" s="8"/>
      <c r="B7" s="8"/>
      <c r="C7" s="8"/>
      <c r="D7" s="8"/>
      <c r="E7" s="8"/>
      <c r="F7" s="8"/>
      <c r="G7" s="8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.5" x14ac:dyDescent="0.35">
      <c r="A8" s="9"/>
      <c r="B8" s="9"/>
      <c r="C8" s="9"/>
      <c r="D8" s="9"/>
      <c r="E8" s="9"/>
      <c r="F8" s="9"/>
      <c r="G8" s="9"/>
      <c r="H8" s="10"/>
      <c r="I8" s="10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.5" x14ac:dyDescent="0.35">
      <c r="A9" s="11"/>
      <c r="B9" s="11"/>
      <c r="C9" s="11"/>
      <c r="D9" s="11"/>
      <c r="E9" s="11"/>
      <c r="F9" s="11"/>
      <c r="G9" s="11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.5" x14ac:dyDescent="0.35">
      <c r="A10" s="12"/>
      <c r="B10" s="12"/>
      <c r="C10" s="4" t="s">
        <v>35</v>
      </c>
      <c r="D10" s="12"/>
      <c r="E10" s="12"/>
      <c r="F10" s="13"/>
      <c r="G10" s="13"/>
      <c r="H10" s="13"/>
      <c r="I10" s="14">
        <v>10000</v>
      </c>
    </row>
    <row r="11" spans="1:68" ht="15.5" x14ac:dyDescent="0.35">
      <c r="A11" s="12"/>
      <c r="B11" s="12"/>
      <c r="C11" s="4"/>
      <c r="D11" s="12"/>
      <c r="E11" s="12"/>
      <c r="F11" s="13"/>
      <c r="G11" s="13"/>
      <c r="H11" s="13"/>
      <c r="I11" s="14"/>
    </row>
    <row r="12" spans="1:68" s="12" customFormat="1" ht="15.5" x14ac:dyDescent="0.35">
      <c r="A12" s="4" t="s">
        <v>5</v>
      </c>
      <c r="B12" s="4"/>
      <c r="C12" s="4"/>
      <c r="D12" s="4"/>
      <c r="F12" s="13"/>
      <c r="G12" s="13"/>
      <c r="H12" s="13"/>
      <c r="I12" s="14"/>
    </row>
    <row r="13" spans="1:68" s="12" customFormat="1" ht="15.5" x14ac:dyDescent="0.35">
      <c r="A13" s="12" t="str">
        <f>'[8]O''Donnell'!C46</f>
        <v>Mayor Fougere's - State of the City Address</v>
      </c>
      <c r="B13" s="4"/>
      <c r="C13" s="4"/>
      <c r="D13" s="4"/>
      <c r="F13" s="13"/>
      <c r="G13" s="13"/>
      <c r="H13" s="13"/>
      <c r="I13" s="36">
        <f>'[8]O''Donnell'!U46</f>
        <v>53.13</v>
      </c>
    </row>
    <row r="14" spans="1:68" s="12" customFormat="1" ht="15.5" x14ac:dyDescent="0.35">
      <c r="A14" s="12" t="str">
        <f>'[8]O''Donnell'!C47</f>
        <v>National League of Cities Conference (Flights, Registration, Hotel food etc)</v>
      </c>
      <c r="B14" s="4"/>
      <c r="C14" s="4"/>
      <c r="D14" s="4"/>
      <c r="F14" s="13"/>
      <c r="G14" s="13"/>
      <c r="H14" s="13"/>
      <c r="I14" s="36">
        <f>'[8]O''Donnell'!U47</f>
        <v>2870.69</v>
      </c>
    </row>
    <row r="15" spans="1:68" s="12" customFormat="1" ht="15.5" x14ac:dyDescent="0.35">
      <c r="A15" s="4" t="s">
        <v>8</v>
      </c>
      <c r="B15" s="4"/>
      <c r="C15" s="4"/>
      <c r="D15" s="4"/>
      <c r="F15" s="13"/>
      <c r="G15" s="13"/>
      <c r="H15" s="13"/>
      <c r="I15" s="14">
        <f>SUM(I13:I14)</f>
        <v>2923.82</v>
      </c>
    </row>
    <row r="16" spans="1:68" ht="15.5" x14ac:dyDescent="0.35">
      <c r="A16" s="12"/>
      <c r="B16" s="12"/>
      <c r="C16" s="4"/>
      <c r="D16" s="12"/>
      <c r="E16" s="12"/>
      <c r="F16" s="13"/>
      <c r="G16" s="13"/>
      <c r="H16" s="13"/>
      <c r="I16" s="14"/>
    </row>
    <row r="17" spans="1:68" ht="15.5" x14ac:dyDescent="0.35">
      <c r="A17" s="4" t="s">
        <v>7</v>
      </c>
      <c r="B17" s="12"/>
      <c r="C17" s="12"/>
      <c r="D17" s="12"/>
      <c r="E17" s="12"/>
      <c r="F17" s="26"/>
      <c r="G17" s="26"/>
      <c r="H17" s="26"/>
      <c r="I17" s="5"/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 ht="15.5" x14ac:dyDescent="0.35">
      <c r="A18" s="12" t="str">
        <f>'[8]O''Donnell'!C67</f>
        <v xml:space="preserve">E-Newsletter Monthly Charge July </v>
      </c>
      <c r="B18" s="12"/>
      <c r="C18" s="12"/>
      <c r="D18" s="12"/>
      <c r="E18" s="12"/>
      <c r="F18" s="26"/>
      <c r="G18" s="26"/>
      <c r="H18" s="26"/>
      <c r="I18" s="37">
        <f>'[8]O''Donnell'!U67</f>
        <v>6.33</v>
      </c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 ht="15.5" x14ac:dyDescent="0.35">
      <c r="A19" s="12" t="str">
        <f>'[8]O''Donnell'!C68</f>
        <v xml:space="preserve">E-Newsletters Monthly charge August </v>
      </c>
      <c r="B19" s="12"/>
      <c r="C19" s="12"/>
      <c r="D19" s="12"/>
      <c r="E19" s="12"/>
      <c r="F19" s="26"/>
      <c r="G19" s="26"/>
      <c r="H19" s="26"/>
      <c r="I19" s="37">
        <f>'[8]O''Donnell'!U68</f>
        <v>6.33</v>
      </c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ht="15.5" x14ac:dyDescent="0.35">
      <c r="A20" s="12" t="str">
        <f>'[8]O''Donnell'!C69</f>
        <v xml:space="preserve">E-Newsletters Monthly Charge September </v>
      </c>
      <c r="B20" s="12"/>
      <c r="C20" s="12"/>
      <c r="D20" s="12"/>
      <c r="E20" s="12"/>
      <c r="F20" s="26"/>
      <c r="G20" s="26"/>
      <c r="H20" s="26"/>
      <c r="I20" s="37">
        <f>'[8]O''Donnell'!U69</f>
        <v>5.7</v>
      </c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1:68" ht="15.5" x14ac:dyDescent="0.35">
      <c r="A21" s="12" t="str">
        <f>'[8]O''Donnell'!C70</f>
        <v xml:space="preserve">E-Newsletter Monthly Charge October, November, December </v>
      </c>
      <c r="B21" s="12"/>
      <c r="C21" s="12"/>
      <c r="D21" s="12"/>
      <c r="E21" s="12"/>
      <c r="F21" s="26"/>
      <c r="G21" s="26"/>
      <c r="H21" s="26"/>
      <c r="I21" s="37">
        <f>'[8]O''Donnell'!U70</f>
        <v>17.100000000000001</v>
      </c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68" ht="15.5" x14ac:dyDescent="0.35">
      <c r="A22" s="4" t="s">
        <v>6</v>
      </c>
      <c r="B22" s="12"/>
      <c r="C22" s="12"/>
      <c r="D22" s="12"/>
      <c r="E22" s="12"/>
      <c r="F22" s="26"/>
      <c r="G22" s="26"/>
      <c r="H22" s="26"/>
      <c r="I22" s="18">
        <f>SUM(I18:I21)</f>
        <v>35.46</v>
      </c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 ht="15.5" x14ac:dyDescent="0.35">
      <c r="A23" s="12"/>
      <c r="B23" s="12"/>
      <c r="C23" s="12"/>
      <c r="D23" s="12"/>
      <c r="E23" s="12"/>
      <c r="F23" s="26"/>
      <c r="G23" s="26"/>
      <c r="H23" s="26"/>
      <c r="I23" s="5"/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 ht="15.5" x14ac:dyDescent="0.35">
      <c r="A24" s="4" t="s">
        <v>33</v>
      </c>
      <c r="B24" s="12"/>
      <c r="C24" s="12"/>
      <c r="D24" s="12"/>
      <c r="E24" s="12"/>
      <c r="F24" s="26"/>
      <c r="G24" s="26"/>
      <c r="H24" s="26"/>
      <c r="I24" s="5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8" ht="15.5" x14ac:dyDescent="0.35">
      <c r="A25" s="4" t="s">
        <v>8</v>
      </c>
      <c r="B25" s="4"/>
      <c r="C25" s="4"/>
      <c r="D25" s="4"/>
      <c r="E25" s="12"/>
      <c r="F25" s="16"/>
      <c r="G25" s="16"/>
      <c r="H25" s="16"/>
      <c r="I25" s="16">
        <f>'[8]O''Donnell'!U88</f>
        <v>0</v>
      </c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1:68" ht="15.5" x14ac:dyDescent="0.35">
      <c r="A26" s="12"/>
      <c r="B26" s="4"/>
      <c r="C26" s="4"/>
      <c r="D26" s="4"/>
      <c r="E26" s="12"/>
      <c r="F26" s="16"/>
      <c r="G26" s="16"/>
      <c r="H26" s="16"/>
      <c r="I26" s="16"/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68" ht="16" thickBot="1" x14ac:dyDescent="0.4">
      <c r="A27" s="12"/>
      <c r="B27" s="12"/>
      <c r="C27" s="4" t="s">
        <v>27</v>
      </c>
      <c r="D27" s="12"/>
      <c r="E27" s="12"/>
      <c r="F27" s="16"/>
      <c r="G27" s="16"/>
      <c r="H27" s="16"/>
      <c r="I27" s="17">
        <f>SUM(I15+I22)</f>
        <v>2959.28</v>
      </c>
    </row>
    <row r="28" spans="1:68" ht="15.5" x14ac:dyDescent="0.35">
      <c r="A28" s="12"/>
      <c r="B28" s="12"/>
      <c r="C28" s="4"/>
      <c r="D28" s="12"/>
      <c r="E28" s="12"/>
      <c r="F28" s="13"/>
      <c r="G28" s="13"/>
      <c r="H28" s="13"/>
      <c r="I28" s="18"/>
    </row>
    <row r="29" spans="1:68" ht="16" thickBot="1" x14ac:dyDescent="0.4">
      <c r="A29" s="12"/>
      <c r="B29" s="12"/>
      <c r="C29" s="4" t="s">
        <v>11</v>
      </c>
      <c r="D29" s="12"/>
      <c r="E29" s="12"/>
      <c r="F29" s="16"/>
      <c r="G29" s="16"/>
      <c r="H29" s="16"/>
      <c r="I29" s="19">
        <f>SUM(I10-I27)</f>
        <v>7040.7199999999993</v>
      </c>
    </row>
    <row r="30" spans="1:68" ht="16" thickTop="1" x14ac:dyDescent="0.35">
      <c r="A30" s="12"/>
      <c r="B30" s="12"/>
      <c r="C30" s="4"/>
      <c r="D30" s="12"/>
      <c r="E30" s="12"/>
      <c r="F30" s="13"/>
      <c r="G30" s="13"/>
      <c r="H30" s="13"/>
      <c r="I30" s="14"/>
    </row>
    <row r="31" spans="1:68" ht="15.5" x14ac:dyDescent="0.35">
      <c r="A31" s="12"/>
      <c r="B31" s="12"/>
      <c r="C31" s="4"/>
      <c r="D31" s="12"/>
      <c r="E31" s="12"/>
      <c r="F31" s="13"/>
      <c r="G31" s="13"/>
      <c r="H31" s="13"/>
      <c r="I31" s="14"/>
    </row>
    <row r="32" spans="1:68" ht="15.5" x14ac:dyDescent="0.35">
      <c r="A32" s="20"/>
      <c r="B32" s="20"/>
      <c r="C32" s="21"/>
      <c r="D32" s="20"/>
      <c r="E32" s="20"/>
      <c r="F32" s="22"/>
      <c r="G32" s="22"/>
      <c r="H32" s="22"/>
      <c r="I32" s="23"/>
    </row>
    <row r="33" spans="1:68" ht="15.5" x14ac:dyDescent="0.35">
      <c r="A33" s="12"/>
      <c r="B33" s="12"/>
      <c r="C33" s="4"/>
      <c r="D33" s="12"/>
      <c r="E33" s="12"/>
      <c r="F33" s="13"/>
      <c r="G33" s="13"/>
      <c r="H33" s="13"/>
      <c r="I33" s="14"/>
    </row>
    <row r="34" spans="1:68" ht="15.5" x14ac:dyDescent="0.35">
      <c r="A34" s="12"/>
      <c r="B34" s="12"/>
      <c r="C34" s="4"/>
      <c r="D34" s="12"/>
      <c r="E34" s="12"/>
      <c r="F34" s="13"/>
      <c r="G34" s="13"/>
      <c r="H34" s="13"/>
      <c r="I34" s="14"/>
    </row>
    <row r="35" spans="1:68" ht="15.5" x14ac:dyDescent="0.35">
      <c r="A35" s="24"/>
      <c r="B35" s="25" t="s">
        <v>12</v>
      </c>
      <c r="C35" s="4" t="s">
        <v>13</v>
      </c>
      <c r="D35" s="4"/>
      <c r="E35" s="4"/>
      <c r="F35" s="12"/>
      <c r="I35" s="14"/>
    </row>
    <row r="36" spans="1:68" ht="15" x14ac:dyDescent="0.3">
      <c r="A36" s="24"/>
      <c r="C36" s="4"/>
      <c r="D36" s="24"/>
      <c r="E36" s="24"/>
      <c r="I36" s="14"/>
    </row>
    <row r="37" spans="1:68" ht="15.5" x14ac:dyDescent="0.35">
      <c r="A37" s="12" t="s">
        <v>14</v>
      </c>
      <c r="B37" s="4"/>
      <c r="C37" s="4"/>
      <c r="D37" s="4"/>
      <c r="E37" s="4"/>
      <c r="F37" s="16"/>
      <c r="G37" s="16"/>
      <c r="H37" s="16"/>
      <c r="I37" s="16">
        <f>'[8]O''Donnell'!U98</f>
        <v>44507.08</v>
      </c>
    </row>
    <row r="38" spans="1:68" ht="15.5" x14ac:dyDescent="0.35">
      <c r="A38" s="12" t="s">
        <v>15</v>
      </c>
      <c r="B38" s="4"/>
      <c r="C38" s="4"/>
      <c r="D38" s="4"/>
      <c r="E38" s="4"/>
      <c r="F38" s="16"/>
      <c r="G38" s="16"/>
      <c r="H38" s="16"/>
      <c r="I38" s="16">
        <f>'[8]O''Donnell'!U104</f>
        <v>600</v>
      </c>
    </row>
    <row r="39" spans="1:68" ht="15.5" x14ac:dyDescent="0.35">
      <c r="A39" s="12" t="s">
        <v>16</v>
      </c>
      <c r="B39" s="4"/>
      <c r="C39" s="4"/>
      <c r="D39" s="4"/>
      <c r="E39" s="4"/>
      <c r="F39" s="16"/>
      <c r="G39" s="16"/>
      <c r="H39" s="16"/>
      <c r="I39" s="16">
        <f>'[8]O''Donnell'!U88</f>
        <v>0</v>
      </c>
    </row>
    <row r="40" spans="1:68" ht="16" thickBot="1" x14ac:dyDescent="0.4">
      <c r="A40" s="24"/>
      <c r="C40" s="4" t="s">
        <v>17</v>
      </c>
      <c r="D40" s="4"/>
      <c r="F40" s="16"/>
      <c r="G40" s="16"/>
      <c r="H40" s="16"/>
      <c r="I40" s="27">
        <f>SUM(I37:I39)</f>
        <v>45107.08</v>
      </c>
    </row>
    <row r="41" spans="1:68" ht="15.5" x14ac:dyDescent="0.35">
      <c r="F41" s="12"/>
      <c r="G41" s="12"/>
      <c r="H41" s="12"/>
    </row>
    <row r="42" spans="1:68" x14ac:dyDescent="0.3">
      <c r="H42" s="29"/>
    </row>
    <row r="43" spans="1:68" ht="15.5" x14ac:dyDescent="0.35">
      <c r="B43" s="25" t="s">
        <v>12</v>
      </c>
      <c r="C43" s="2" t="s">
        <v>18</v>
      </c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</sheetData>
  <mergeCells count="5">
    <mergeCell ref="A2:I2"/>
    <mergeCell ref="A3:I3"/>
    <mergeCell ref="A5:I5"/>
    <mergeCell ref="A6:I6"/>
    <mergeCell ref="A7:G7"/>
  </mergeCells>
  <conditionalFormatting sqref="F25:I26">
    <cfRule type="cellIs" dxfId="10" priority="4" operator="equal">
      <formula>0</formula>
    </cfRule>
  </conditionalFormatting>
  <conditionalFormatting sqref="F38:I38 I39">
    <cfRule type="cellIs" dxfId="9" priority="2" operator="equal">
      <formula>0</formula>
    </cfRule>
  </conditionalFormatting>
  <conditionalFormatting sqref="I37 F39:H39">
    <cfRule type="cellIs" dxfId="8" priority="3" operator="equal">
      <formula>0</formula>
    </cfRule>
  </conditionalFormatting>
  <conditionalFormatting sqref="F37:H37">
    <cfRule type="cellIs" dxfId="7" priority="1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7CC2-A354-4FF9-BB8E-8A42655C4891}">
  <dimension ref="A2:BP47"/>
  <sheetViews>
    <sheetView workbookViewId="0">
      <selection sqref="A1:XFD1048576"/>
    </sheetView>
  </sheetViews>
  <sheetFormatPr defaultColWidth="9.1796875" defaultRowHeight="14" x14ac:dyDescent="0.3"/>
  <cols>
    <col min="1" max="4" width="7.7265625" style="2" customWidth="1"/>
    <col min="5" max="5" width="14.26953125" style="2" customWidth="1"/>
    <col min="6" max="8" width="12.7265625" style="2" customWidth="1"/>
    <col min="9" max="9" width="13.453125" style="28" bestFit="1" customWidth="1"/>
    <col min="10" max="10" width="12.453125" style="2" bestFit="1" customWidth="1"/>
    <col min="11" max="16384" width="9.1796875" style="2"/>
  </cols>
  <sheetData>
    <row r="2" spans="1:68" ht="15.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68" ht="15" x14ac:dyDescent="0.3">
      <c r="A3" s="3" t="s">
        <v>36</v>
      </c>
      <c r="B3" s="3"/>
      <c r="C3" s="3"/>
      <c r="D3" s="3"/>
      <c r="E3" s="3"/>
      <c r="F3" s="3"/>
      <c r="G3" s="3"/>
      <c r="H3" s="3"/>
      <c r="I3" s="3"/>
    </row>
    <row r="4" spans="1:68" ht="15" x14ac:dyDescent="0.3">
      <c r="A4" s="4"/>
      <c r="B4" s="4"/>
      <c r="C4" s="4"/>
      <c r="D4" s="4"/>
      <c r="E4" s="4"/>
      <c r="F4" s="4"/>
      <c r="G4" s="4"/>
      <c r="H4" s="4"/>
      <c r="I4" s="5"/>
    </row>
    <row r="5" spans="1:68" ht="15" x14ac:dyDescent="0.3">
      <c r="A5" s="3" t="s">
        <v>29</v>
      </c>
      <c r="B5" s="3"/>
      <c r="C5" s="3"/>
      <c r="D5" s="3"/>
      <c r="E5" s="3"/>
      <c r="F5" s="3"/>
      <c r="G5" s="3"/>
      <c r="H5" s="3"/>
      <c r="I5" s="3"/>
    </row>
    <row r="6" spans="1:68" ht="15.5" x14ac:dyDescent="0.35">
      <c r="A6" s="3" t="s">
        <v>3</v>
      </c>
      <c r="B6" s="3"/>
      <c r="C6" s="3"/>
      <c r="D6" s="3"/>
      <c r="E6" s="3"/>
      <c r="F6" s="3"/>
      <c r="G6" s="3"/>
      <c r="H6" s="3"/>
      <c r="I6" s="3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.5" x14ac:dyDescent="0.35">
      <c r="A7" s="8"/>
      <c r="B7" s="8"/>
      <c r="C7" s="8"/>
      <c r="D7" s="8"/>
      <c r="E7" s="8"/>
      <c r="F7" s="8"/>
      <c r="G7" s="8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.5" x14ac:dyDescent="0.35">
      <c r="A8" s="9"/>
      <c r="B8" s="9"/>
      <c r="C8" s="9"/>
      <c r="D8" s="9"/>
      <c r="E8" s="9"/>
      <c r="F8" s="9"/>
      <c r="G8" s="9"/>
      <c r="H8" s="10"/>
      <c r="I8" s="10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.5" x14ac:dyDescent="0.35">
      <c r="A9" s="11"/>
      <c r="B9" s="11"/>
      <c r="C9" s="11"/>
      <c r="D9" s="11"/>
      <c r="E9" s="11"/>
      <c r="F9" s="11"/>
      <c r="G9" s="11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.5" x14ac:dyDescent="0.35">
      <c r="A10" s="12"/>
      <c r="B10" s="12"/>
      <c r="C10" s="4" t="s">
        <v>4</v>
      </c>
      <c r="D10" s="12"/>
      <c r="E10" s="12"/>
      <c r="F10" s="13"/>
      <c r="G10" s="13"/>
      <c r="H10" s="13"/>
      <c r="I10" s="14">
        <v>10000</v>
      </c>
    </row>
    <row r="11" spans="1:68" ht="15.5" x14ac:dyDescent="0.35">
      <c r="A11" s="12"/>
      <c r="B11" s="12"/>
      <c r="C11" s="4"/>
      <c r="D11" s="12"/>
      <c r="E11" s="12"/>
      <c r="F11" s="13"/>
      <c r="G11" s="13"/>
      <c r="H11" s="13"/>
      <c r="I11" s="14"/>
    </row>
    <row r="12" spans="1:68" s="12" customFormat="1" ht="15.5" x14ac:dyDescent="0.35">
      <c r="A12" s="4" t="s">
        <v>5</v>
      </c>
      <c r="B12" s="4"/>
      <c r="C12" s="4"/>
      <c r="D12" s="4"/>
      <c r="F12" s="13"/>
      <c r="G12" s="13"/>
      <c r="H12" s="13"/>
      <c r="I12" s="14"/>
    </row>
    <row r="13" spans="1:68" ht="15.5" x14ac:dyDescent="0.35">
      <c r="A13" s="12" t="str">
        <f>[9]Stevens!C48</f>
        <v xml:space="preserve">Renewable Energy Finance Summit (Alberta &amp; Saskatchewan) Flights </v>
      </c>
      <c r="B13" s="12"/>
      <c r="C13" s="4"/>
      <c r="D13" s="12"/>
      <c r="E13" s="12"/>
      <c r="F13" s="13"/>
      <c r="G13" s="13"/>
      <c r="H13" s="13"/>
      <c r="I13" s="36">
        <f>[9]Stevens!U48</f>
        <v>108.41</v>
      </c>
    </row>
    <row r="14" spans="1:68" ht="15.5" x14ac:dyDescent="0.35">
      <c r="A14" s="12" t="str">
        <f>[9]Stevens!C49</f>
        <v>Mayor Fougere's - State of the City Address</v>
      </c>
      <c r="B14" s="12"/>
      <c r="C14" s="4"/>
      <c r="D14" s="12"/>
      <c r="E14" s="12"/>
      <c r="F14" s="13"/>
      <c r="G14" s="13"/>
      <c r="H14" s="13"/>
      <c r="I14" s="36">
        <f>[9]Stevens!U49</f>
        <v>53.13</v>
      </c>
    </row>
    <row r="15" spans="1:68" ht="15.5" x14ac:dyDescent="0.35">
      <c r="A15" s="12" t="str">
        <f>[9]Stevens!C50</f>
        <v xml:space="preserve">Hoy Sun Association of Sask - Anniversary Buffet </v>
      </c>
      <c r="B15" s="12"/>
      <c r="C15" s="4"/>
      <c r="D15" s="12"/>
      <c r="E15" s="12"/>
      <c r="F15" s="13"/>
      <c r="G15" s="13"/>
      <c r="H15" s="13"/>
      <c r="I15" s="36">
        <f>[9]Stevens!U50</f>
        <v>25</v>
      </c>
    </row>
    <row r="16" spans="1:68" ht="15.5" x14ac:dyDescent="0.35">
      <c r="A16" s="12" t="str">
        <f>[9]Stevens!C51</f>
        <v xml:space="preserve">Renewable Energy Finance Summit (Alberta &amp; Saskatchewan) expenses </v>
      </c>
      <c r="B16" s="12"/>
      <c r="C16" s="4"/>
      <c r="D16" s="12"/>
      <c r="E16" s="12"/>
      <c r="F16" s="13"/>
      <c r="G16" s="13"/>
      <c r="H16" s="13"/>
      <c r="I16" s="36">
        <f>[9]Stevens!U51</f>
        <v>206.41</v>
      </c>
    </row>
    <row r="17" spans="1:68" ht="15.5" x14ac:dyDescent="0.35">
      <c r="A17" s="12" t="str">
        <f>[9]Stevens!C52</f>
        <v xml:space="preserve">Regina &amp; District Labour Council AGM Dinner </v>
      </c>
      <c r="B17" s="12"/>
      <c r="C17" s="4"/>
      <c r="D17" s="12"/>
      <c r="E17" s="12"/>
      <c r="F17" s="13"/>
      <c r="G17" s="13"/>
      <c r="H17" s="13"/>
      <c r="I17" s="36">
        <f>[9]Stevens!U52</f>
        <v>40</v>
      </c>
    </row>
    <row r="18" spans="1:68" ht="15.5" x14ac:dyDescent="0.35">
      <c r="A18" s="12" t="str">
        <f>[9]Stevens!C53</f>
        <v xml:space="preserve">Reimbursement for Regina &amp; District Labour Council AGM Dinner </v>
      </c>
      <c r="B18" s="12"/>
      <c r="C18" s="4"/>
      <c r="D18" s="12"/>
      <c r="E18" s="12"/>
      <c r="F18" s="13"/>
      <c r="G18" s="13"/>
      <c r="H18" s="13"/>
      <c r="I18" s="36">
        <f>[9]Stevens!U53</f>
        <v>-40</v>
      </c>
    </row>
    <row r="19" spans="1:68" ht="15.5" x14ac:dyDescent="0.35">
      <c r="A19" s="4" t="s">
        <v>8</v>
      </c>
      <c r="B19" s="12"/>
      <c r="C19" s="4"/>
      <c r="D19" s="12"/>
      <c r="E19" s="12"/>
      <c r="F19" s="13"/>
      <c r="G19" s="13"/>
      <c r="H19" s="13"/>
      <c r="I19" s="14">
        <f>SUM(I13:I18)</f>
        <v>392.95</v>
      </c>
    </row>
    <row r="20" spans="1:68" ht="15.5" x14ac:dyDescent="0.35">
      <c r="A20" s="12"/>
      <c r="B20" s="12"/>
      <c r="C20" s="4"/>
      <c r="D20" s="12"/>
      <c r="E20" s="12"/>
      <c r="F20" s="13"/>
      <c r="G20" s="13"/>
      <c r="H20" s="13"/>
      <c r="I20" s="14"/>
    </row>
    <row r="21" spans="1:68" ht="15.5" x14ac:dyDescent="0.35">
      <c r="A21" s="4" t="s">
        <v>37</v>
      </c>
      <c r="B21" s="12"/>
      <c r="C21" s="4"/>
      <c r="D21" s="12"/>
      <c r="E21" s="12"/>
      <c r="F21" s="13"/>
      <c r="G21" s="13"/>
      <c r="H21" s="13"/>
      <c r="I21" s="14"/>
    </row>
    <row r="22" spans="1:68" ht="15.5" x14ac:dyDescent="0.35">
      <c r="A22" s="12" t="str">
        <f>[9]Stevens!C72</f>
        <v>Allied Printers - Invoice #124188-2 - Mailing</v>
      </c>
      <c r="B22" s="12"/>
      <c r="C22" s="4"/>
      <c r="D22" s="12"/>
      <c r="E22" s="12"/>
      <c r="F22" s="13"/>
      <c r="G22" s="13"/>
      <c r="H22" s="13"/>
      <c r="I22" s="36">
        <f>[9]Stevens!U72</f>
        <v>3324.24</v>
      </c>
    </row>
    <row r="23" spans="1:68" ht="15.5" x14ac:dyDescent="0.35">
      <c r="A23" s="12" t="str">
        <f>[9]Stevens!C73</f>
        <v xml:space="preserve">Canada Post - Ward Newsletter mailouts January 2019 </v>
      </c>
      <c r="B23" s="12"/>
      <c r="C23" s="4"/>
      <c r="D23" s="12"/>
      <c r="E23" s="12"/>
      <c r="F23" s="13"/>
      <c r="G23" s="13"/>
      <c r="H23" s="13"/>
      <c r="I23" s="36">
        <f>[9]Stevens!U73</f>
        <v>1623.96</v>
      </c>
    </row>
    <row r="24" spans="1:68" ht="15.5" x14ac:dyDescent="0.35">
      <c r="A24" s="12" t="str">
        <f>[9]Stevens!C74</f>
        <v>Signature Print It - Ward Newsletters January 2019 Inv # 71657</v>
      </c>
      <c r="B24" s="12"/>
      <c r="C24" s="4"/>
      <c r="D24" s="12"/>
      <c r="E24" s="12"/>
      <c r="F24" s="13"/>
      <c r="G24" s="13"/>
      <c r="H24" s="13"/>
      <c r="I24" s="36">
        <f>[9]Stevens!U74</f>
        <v>4658.8500000000004</v>
      </c>
    </row>
    <row r="25" spans="1:68" ht="15.5" x14ac:dyDescent="0.35">
      <c r="A25" s="4" t="s">
        <v>8</v>
      </c>
      <c r="B25" s="12"/>
      <c r="C25" s="4"/>
      <c r="D25" s="12"/>
      <c r="E25" s="12"/>
      <c r="F25" s="13"/>
      <c r="G25" s="13"/>
      <c r="H25" s="13"/>
      <c r="I25" s="14">
        <f>SUM(I22:I24)</f>
        <v>9607.0499999999993</v>
      </c>
    </row>
    <row r="26" spans="1:68" ht="15.5" x14ac:dyDescent="0.35">
      <c r="A26" s="12"/>
      <c r="B26" s="12"/>
      <c r="C26" s="4"/>
      <c r="D26" s="12"/>
      <c r="E26" s="12"/>
      <c r="F26" s="13"/>
      <c r="G26" s="13"/>
      <c r="H26" s="13"/>
      <c r="I26" s="14"/>
    </row>
    <row r="27" spans="1:68" ht="15.5" x14ac:dyDescent="0.35">
      <c r="A27" s="12"/>
      <c r="B27" s="12"/>
      <c r="C27" s="4"/>
      <c r="D27" s="12"/>
      <c r="E27" s="12"/>
      <c r="F27" s="13"/>
      <c r="G27" s="13"/>
      <c r="H27" s="13"/>
      <c r="I27" s="14"/>
    </row>
    <row r="28" spans="1:68" ht="15.5" x14ac:dyDescent="0.35">
      <c r="A28" s="4" t="s">
        <v>38</v>
      </c>
      <c r="B28" s="12"/>
      <c r="C28" s="12"/>
      <c r="D28" s="12"/>
      <c r="E28" s="12"/>
      <c r="F28" s="26"/>
      <c r="G28" s="26"/>
      <c r="H28" s="26"/>
      <c r="I28" s="5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ht="15.5" x14ac:dyDescent="0.35">
      <c r="A29" s="4" t="s">
        <v>8</v>
      </c>
      <c r="B29" s="4"/>
      <c r="C29" s="4"/>
      <c r="D29" s="4"/>
      <c r="E29" s="12"/>
      <c r="F29" s="16"/>
      <c r="G29" s="16"/>
      <c r="H29" s="16"/>
      <c r="I29" s="16">
        <f>[9]Stevens!U93</f>
        <v>0</v>
      </c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 ht="15.5" x14ac:dyDescent="0.35">
      <c r="A30" s="12"/>
      <c r="B30" s="4"/>
      <c r="C30" s="4"/>
      <c r="D30" s="4"/>
      <c r="E30" s="12"/>
      <c r="F30" s="16"/>
      <c r="G30" s="16"/>
      <c r="H30" s="16"/>
      <c r="I30" s="1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ht="16" thickBot="1" x14ac:dyDescent="0.4">
      <c r="A31" s="12"/>
      <c r="B31" s="12"/>
      <c r="C31" s="4" t="s">
        <v>27</v>
      </c>
      <c r="D31" s="12"/>
      <c r="E31" s="12"/>
      <c r="F31" s="16"/>
      <c r="G31" s="16"/>
      <c r="H31" s="16"/>
      <c r="I31" s="17">
        <f>SUM(I19+I25)</f>
        <v>10000</v>
      </c>
    </row>
    <row r="32" spans="1:68" ht="15.5" x14ac:dyDescent="0.35">
      <c r="A32" s="12"/>
      <c r="B32" s="12"/>
      <c r="C32" s="4"/>
      <c r="D32" s="12"/>
      <c r="E32" s="12"/>
      <c r="F32" s="13"/>
      <c r="G32" s="13"/>
      <c r="H32" s="13"/>
      <c r="I32" s="18"/>
    </row>
    <row r="33" spans="1:68" ht="16" thickBot="1" x14ac:dyDescent="0.4">
      <c r="A33" s="12"/>
      <c r="B33" s="12"/>
      <c r="C33" s="4" t="s">
        <v>11</v>
      </c>
      <c r="D33" s="12"/>
      <c r="E33" s="12"/>
      <c r="F33" s="16"/>
      <c r="G33" s="16"/>
      <c r="H33" s="16"/>
      <c r="I33" s="38">
        <f>SUM(I10-I31)</f>
        <v>0</v>
      </c>
    </row>
    <row r="34" spans="1:68" ht="16" thickTop="1" x14ac:dyDescent="0.35">
      <c r="A34" s="12"/>
      <c r="B34" s="12"/>
      <c r="C34" s="4"/>
      <c r="D34" s="12"/>
      <c r="E34" s="12"/>
      <c r="F34" s="13"/>
      <c r="G34" s="13"/>
      <c r="H34" s="13"/>
      <c r="I34" s="14"/>
    </row>
    <row r="35" spans="1:68" ht="15.5" x14ac:dyDescent="0.35">
      <c r="A35" s="12"/>
      <c r="B35" s="12"/>
      <c r="C35" s="4"/>
      <c r="D35" s="12"/>
      <c r="E35" s="12"/>
      <c r="F35" s="13"/>
      <c r="G35" s="13"/>
      <c r="H35" s="13"/>
      <c r="I35" s="14"/>
    </row>
    <row r="36" spans="1:68" ht="15.5" x14ac:dyDescent="0.35">
      <c r="A36" s="20"/>
      <c r="B36" s="20"/>
      <c r="C36" s="21"/>
      <c r="D36" s="20"/>
      <c r="E36" s="20"/>
      <c r="F36" s="22"/>
      <c r="G36" s="22"/>
      <c r="H36" s="22"/>
      <c r="I36" s="23"/>
    </row>
    <row r="37" spans="1:68" ht="15.5" x14ac:dyDescent="0.35">
      <c r="A37" s="12"/>
      <c r="B37" s="12"/>
      <c r="C37" s="4"/>
      <c r="D37" s="12"/>
      <c r="E37" s="12"/>
      <c r="F37" s="13"/>
      <c r="G37" s="13"/>
      <c r="H37" s="13"/>
      <c r="I37" s="14"/>
    </row>
    <row r="38" spans="1:68" ht="15.5" x14ac:dyDescent="0.35">
      <c r="A38" s="12"/>
      <c r="B38" s="12"/>
      <c r="C38" s="4"/>
      <c r="D38" s="12"/>
      <c r="E38" s="12"/>
      <c r="F38" s="13"/>
      <c r="G38" s="13"/>
      <c r="H38" s="13"/>
      <c r="I38" s="14"/>
    </row>
    <row r="39" spans="1:68" ht="15.5" x14ac:dyDescent="0.35">
      <c r="A39" s="24"/>
      <c r="B39" s="25" t="s">
        <v>12</v>
      </c>
      <c r="C39" s="4" t="s">
        <v>13</v>
      </c>
      <c r="D39" s="4"/>
      <c r="E39" s="4"/>
      <c r="F39" s="12"/>
      <c r="I39" s="14"/>
    </row>
    <row r="40" spans="1:68" ht="15.5" x14ac:dyDescent="0.35">
      <c r="F40" s="26"/>
      <c r="G40" s="26"/>
      <c r="H40" s="26"/>
      <c r="I40" s="5"/>
    </row>
    <row r="41" spans="1:68" ht="15.5" x14ac:dyDescent="0.35">
      <c r="A41" s="12" t="s">
        <v>14</v>
      </c>
      <c r="B41" s="4"/>
      <c r="C41" s="4"/>
      <c r="D41" s="4"/>
      <c r="E41" s="4"/>
      <c r="F41" s="16"/>
      <c r="G41" s="16"/>
      <c r="H41" s="16"/>
      <c r="I41" s="16">
        <f>[9]Stevens!U103</f>
        <v>44507.08</v>
      </c>
    </row>
    <row r="42" spans="1:68" ht="15.5" x14ac:dyDescent="0.35">
      <c r="A42" s="12" t="s">
        <v>15</v>
      </c>
      <c r="B42" s="4"/>
      <c r="C42" s="4"/>
      <c r="D42" s="4"/>
      <c r="E42" s="4"/>
      <c r="F42" s="16"/>
      <c r="G42" s="16"/>
      <c r="H42" s="16"/>
      <c r="I42" s="16">
        <f>[9]Stevens!U109</f>
        <v>0</v>
      </c>
    </row>
    <row r="43" spans="1:68" ht="15.5" x14ac:dyDescent="0.35">
      <c r="A43" s="12" t="s">
        <v>16</v>
      </c>
      <c r="B43" s="4"/>
      <c r="C43" s="4"/>
      <c r="D43" s="4"/>
      <c r="E43" s="4"/>
      <c r="F43" s="16"/>
      <c r="G43" s="16"/>
      <c r="H43" s="16"/>
      <c r="I43" s="16">
        <f>[9]Stevens!U95</f>
        <v>0</v>
      </c>
    </row>
    <row r="44" spans="1:68" ht="16" thickBot="1" x14ac:dyDescent="0.4">
      <c r="A44" s="24"/>
      <c r="C44" s="4" t="s">
        <v>17</v>
      </c>
      <c r="D44" s="4"/>
      <c r="F44" s="16"/>
      <c r="G44" s="16"/>
      <c r="H44" s="16"/>
      <c r="I44" s="27">
        <f>SUM(I41:I43)</f>
        <v>44507.08</v>
      </c>
    </row>
    <row r="45" spans="1:68" ht="15.5" x14ac:dyDescent="0.35">
      <c r="F45" s="12"/>
      <c r="G45" s="12"/>
      <c r="H45" s="12"/>
    </row>
    <row r="46" spans="1:68" x14ac:dyDescent="0.3">
      <c r="H46" s="29"/>
    </row>
    <row r="47" spans="1:68" ht="15.5" x14ac:dyDescent="0.35">
      <c r="B47" s="25" t="s">
        <v>12</v>
      </c>
      <c r="C47" s="2" t="s">
        <v>18</v>
      </c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</sheetData>
  <mergeCells count="5">
    <mergeCell ref="A2:I2"/>
    <mergeCell ref="A3:I3"/>
    <mergeCell ref="A5:I5"/>
    <mergeCell ref="A6:I6"/>
    <mergeCell ref="A7:G7"/>
  </mergeCells>
  <conditionalFormatting sqref="F29:I30">
    <cfRule type="cellIs" dxfId="6" priority="3" operator="equal">
      <formula>0</formula>
    </cfRule>
  </conditionalFormatting>
  <conditionalFormatting sqref="F42:I42 I43">
    <cfRule type="cellIs" dxfId="5" priority="1" operator="equal">
      <formula>0</formula>
    </cfRule>
  </conditionalFormatting>
  <conditionalFormatting sqref="F43:H43 F41:I41">
    <cfRule type="cellIs" dxfId="4" priority="2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Bresciani S1</vt:lpstr>
      <vt:lpstr>Bryce S1</vt:lpstr>
      <vt:lpstr>Findura S1</vt:lpstr>
      <vt:lpstr>Flegel S1</vt:lpstr>
      <vt:lpstr>Hawkins S1</vt:lpstr>
      <vt:lpstr>Mancinelli S1</vt:lpstr>
      <vt:lpstr>Murray S1</vt:lpstr>
      <vt:lpstr>O'Donnell S1</vt:lpstr>
      <vt:lpstr>Stevens S1</vt:lpstr>
      <vt:lpstr>Young S1</vt:lpstr>
    </vt:vector>
  </TitlesOfParts>
  <Company>City of Regina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Globa</dc:creator>
  <cp:lastModifiedBy>Faye Globa</cp:lastModifiedBy>
  <dcterms:created xsi:type="dcterms:W3CDTF">2020-07-20T15:56:33Z</dcterms:created>
  <dcterms:modified xsi:type="dcterms:W3CDTF">2020-07-20T16:01:18Z</dcterms:modified>
</cp:coreProperties>
</file>